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13_ncr:1_{0CC9620E-C121-48D8-9238-16DBCA9BF1B8}" xr6:coauthVersionLast="47" xr6:coauthVersionMax="47" xr10:uidLastSave="{00000000-0000-0000-0000-000000000000}"/>
  <bookViews>
    <workbookView xWindow="28680" yWindow="-120" windowWidth="29040" windowHeight="15840" activeTab="3" xr2:uid="{00000000-000D-0000-FFFF-FFFF00000000}"/>
  </bookViews>
  <sheets>
    <sheet name="설계내역서" sheetId="3" r:id="rId1"/>
    <sheet name="산출근거" sheetId="1" state="hidden" r:id="rId2"/>
    <sheet name="일위대가목록" sheetId="4" r:id="rId3"/>
    <sheet name="일위대가표" sheetId="5" r:id="rId4"/>
    <sheet name="기계경비" sheetId="2" r:id="rId5"/>
  </sheets>
  <definedNames>
    <definedName name="_xlnm.Print_Area" localSheetId="4">기계경비!$A$1:$AD$175</definedName>
    <definedName name="_xlnm.Print_Area" localSheetId="1">산출근거!$A$1:$AC$159</definedName>
    <definedName name="_xlnm.Print_Area" localSheetId="3">일위대가표!$A$1:$M$58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4" l="1"/>
  <c r="F4" i="4"/>
  <c r="E4" i="4"/>
  <c r="C4" i="4"/>
  <c r="C5" i="3" s="1"/>
  <c r="B4" i="4"/>
  <c r="B5" i="3" s="1"/>
  <c r="A4" i="4"/>
  <c r="N7" i="5"/>
  <c r="K6" i="5"/>
  <c r="J16" i="5"/>
  <c r="V23" i="5"/>
  <c r="V22" i="5"/>
  <c r="C21" i="5"/>
  <c r="C20" i="5"/>
  <c r="J20" i="5" s="1"/>
  <c r="C19" i="5"/>
  <c r="J19" i="5" s="1"/>
  <c r="C14" i="5"/>
  <c r="C15" i="5"/>
  <c r="AF18" i="2"/>
  <c r="AF19" i="2" s="1"/>
  <c r="AF22" i="2" s="1"/>
  <c r="AF17" i="2"/>
  <c r="AA25" i="2"/>
  <c r="AC25" i="2" s="1"/>
  <c r="AB21" i="2"/>
  <c r="AC21" i="2" s="1"/>
  <c r="J23" i="2"/>
  <c r="Z23" i="2" s="1"/>
  <c r="AB22" i="2"/>
  <c r="AC22" i="2" s="1"/>
  <c r="E20" i="5"/>
  <c r="K20" i="5" s="1"/>
  <c r="N19" i="5"/>
  <c r="K19" i="5"/>
  <c r="K18" i="5"/>
  <c r="N38" i="5"/>
  <c r="O38" i="5" s="1"/>
  <c r="C12" i="5"/>
  <c r="F12" i="5" s="1"/>
  <c r="N12" i="5"/>
  <c r="AA17" i="2"/>
  <c r="AC17" i="2" s="1"/>
  <c r="J15" i="2"/>
  <c r="Z15" i="2" s="1"/>
  <c r="J16" i="2" s="1"/>
  <c r="Z16" i="2" s="1"/>
  <c r="AC16" i="2" s="1"/>
  <c r="AB14" i="2"/>
  <c r="AC14" i="2" s="1"/>
  <c r="AB6" i="2"/>
  <c r="AC6" i="2" s="1"/>
  <c r="C13" i="5"/>
  <c r="D4" i="4"/>
  <c r="E5" i="3" s="1"/>
  <c r="K11" i="5"/>
  <c r="K12" i="5"/>
  <c r="E13" i="5"/>
  <c r="J8" i="2"/>
  <c r="J24" i="2" l="1"/>
  <c r="Z24" i="2" s="1"/>
  <c r="AC24" i="2" s="1"/>
  <c r="AC23" i="2"/>
  <c r="Z20" i="2"/>
  <c r="E21" i="5" s="1"/>
  <c r="F21" i="5" s="1"/>
  <c r="AB20" i="2"/>
  <c r="I21" i="5" s="1"/>
  <c r="J21" i="5" s="1"/>
  <c r="AA20" i="2"/>
  <c r="G21" i="5" s="1"/>
  <c r="H21" i="5" s="1"/>
  <c r="H20" i="5"/>
  <c r="F19" i="5"/>
  <c r="F20" i="5"/>
  <c r="H19" i="5"/>
  <c r="AA13" i="2"/>
  <c r="G15" i="5" s="1"/>
  <c r="AB13" i="2"/>
  <c r="I15" i="5" s="1"/>
  <c r="J15" i="5" s="1"/>
  <c r="Z13" i="2"/>
  <c r="E15" i="5" s="1"/>
  <c r="F15" i="5" s="1"/>
  <c r="AC15" i="2"/>
  <c r="AC13" i="2" s="1"/>
  <c r="H15" i="5"/>
  <c r="H12" i="5"/>
  <c r="J12" i="5"/>
  <c r="F13" i="5"/>
  <c r="E81" i="1"/>
  <c r="Q80" i="1"/>
  <c r="K80" i="1"/>
  <c r="H80" i="1"/>
  <c r="L77" i="1"/>
  <c r="N80" i="1" s="1"/>
  <c r="AB73" i="1"/>
  <c r="Z73" i="1"/>
  <c r="AA69" i="1"/>
  <c r="AA73" i="1" s="1"/>
  <c r="O6" i="3"/>
  <c r="O5" i="3"/>
  <c r="O2" i="3"/>
  <c r="H18" i="5" l="1"/>
  <c r="G8" i="5" s="1"/>
  <c r="H8" i="5" s="1"/>
  <c r="K21" i="5"/>
  <c r="L21" i="5"/>
  <c r="L20" i="5"/>
  <c r="AC20" i="2"/>
  <c r="K15" i="5"/>
  <c r="J18" i="5"/>
  <c r="I8" i="5" s="1"/>
  <c r="J8" i="5" s="1"/>
  <c r="F18" i="5"/>
  <c r="E8" i="5" s="1"/>
  <c r="L19" i="5"/>
  <c r="L12" i="5"/>
  <c r="L15" i="5"/>
  <c r="T80" i="1"/>
  <c r="AC69" i="1"/>
  <c r="AC73" i="1" s="1"/>
  <c r="K8" i="5" l="1"/>
  <c r="F8" i="5"/>
  <c r="L8" i="5" s="1"/>
  <c r="L18" i="5"/>
  <c r="I88" i="1"/>
  <c r="I85" i="1"/>
  <c r="I91" i="1"/>
  <c r="AC16" i="1"/>
  <c r="AB16" i="1"/>
  <c r="Z16" i="1"/>
  <c r="AC12" i="1"/>
  <c r="AA10" i="2"/>
  <c r="AA5" i="2" s="1"/>
  <c r="G14" i="5" s="1"/>
  <c r="H14" i="5" s="1"/>
  <c r="Z8" i="2"/>
  <c r="AB7" i="2"/>
  <c r="L20" i="1"/>
  <c r="N23" i="1" s="1"/>
  <c r="Q23" i="1"/>
  <c r="K23" i="1"/>
  <c r="H23" i="1"/>
  <c r="E24" i="1"/>
  <c r="AA12" i="1"/>
  <c r="AA16" i="1" s="1"/>
  <c r="AC8" i="2" l="1"/>
  <c r="AC7" i="2"/>
  <c r="AB5" i="2"/>
  <c r="I14" i="5" s="1"/>
  <c r="J14" i="5" s="1"/>
  <c r="J9" i="2"/>
  <c r="Z9" i="2" s="1"/>
  <c r="Z5" i="2" s="1"/>
  <c r="E14" i="5" s="1"/>
  <c r="E88" i="1"/>
  <c r="O88" i="1" s="1"/>
  <c r="AA88" i="1" s="1"/>
  <c r="AA94" i="1" s="1"/>
  <c r="AA118" i="1" s="1"/>
  <c r="AA63" i="1" s="1"/>
  <c r="E31" i="1"/>
  <c r="AC10" i="2"/>
  <c r="T23" i="1"/>
  <c r="I34" i="1" s="1"/>
  <c r="F14" i="5" l="1"/>
  <c r="F11" i="5" s="1"/>
  <c r="E7" i="5" s="1"/>
  <c r="K14" i="5"/>
  <c r="AC9" i="2"/>
  <c r="AC5" i="2" s="1"/>
  <c r="H13" i="5"/>
  <c r="AC88" i="1"/>
  <c r="E91" i="1"/>
  <c r="O91" i="1" s="1"/>
  <c r="AB91" i="1" s="1"/>
  <c r="E34" i="1"/>
  <c r="O34" i="1" s="1"/>
  <c r="AB34" i="1" s="1"/>
  <c r="E85" i="1"/>
  <c r="O85" i="1" s="1"/>
  <c r="Z85" i="1" s="1"/>
  <c r="E28" i="1"/>
  <c r="I28" i="1"/>
  <c r="I31" i="1"/>
  <c r="O31" i="1" s="1"/>
  <c r="AA31" i="1" s="1"/>
  <c r="F7" i="5" l="1"/>
  <c r="G16" i="5"/>
  <c r="L14" i="5"/>
  <c r="H5" i="3"/>
  <c r="J13" i="5"/>
  <c r="J11" i="5" s="1"/>
  <c r="I7" i="5" s="1"/>
  <c r="J7" i="5" s="1"/>
  <c r="J6" i="5" s="1"/>
  <c r="K13" i="5"/>
  <c r="AA37" i="1"/>
  <c r="AA61" i="1" s="1"/>
  <c r="AA6" i="1" s="1"/>
  <c r="AC31" i="1"/>
  <c r="AC91" i="1"/>
  <c r="AB94" i="1"/>
  <c r="AB118" i="1" s="1"/>
  <c r="AB63" i="1" s="1"/>
  <c r="O28" i="1"/>
  <c r="Z28" i="1" s="1"/>
  <c r="AC28" i="1" s="1"/>
  <c r="AC34" i="1"/>
  <c r="AB37" i="1"/>
  <c r="AB61" i="1" s="1"/>
  <c r="AB6" i="1" s="1"/>
  <c r="AC85" i="1"/>
  <c r="Z94" i="1"/>
  <c r="Z118" i="1" s="1"/>
  <c r="Z63" i="1" s="1"/>
  <c r="F6" i="5" l="1"/>
  <c r="K16" i="5"/>
  <c r="H16" i="5"/>
  <c r="AC37" i="1"/>
  <c r="AC61" i="1" s="1"/>
  <c r="AC6" i="1" s="1"/>
  <c r="L13" i="5"/>
  <c r="Z37" i="1"/>
  <c r="Z61" i="1" s="1"/>
  <c r="Z6" i="1" s="1"/>
  <c r="AC94" i="1"/>
  <c r="AC118" i="1" s="1"/>
  <c r="AC63" i="1" s="1"/>
  <c r="L16" i="5" l="1"/>
  <c r="H11" i="5"/>
  <c r="L5" i="3"/>
  <c r="M5" i="3" s="1"/>
  <c r="L11" i="5"/>
  <c r="I5" i="3"/>
  <c r="J5" i="3" l="1"/>
  <c r="K5" i="3" s="1"/>
  <c r="G7" i="5"/>
  <c r="H4" i="4"/>
  <c r="F5" i="3"/>
  <c r="G5" i="3"/>
  <c r="H7" i="5" l="1"/>
  <c r="K7" i="5"/>
  <c r="H6" i="5" l="1"/>
  <c r="L6" i="5" s="1"/>
  <c r="L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4" authorId="0" shapeId="0" xr:uid="{00000000-0006-0000-0000-000001000000}">
      <text>
        <r>
          <rPr>
            <sz val="9"/>
            <color rgb="FF000000"/>
            <rFont val="굴림체"/>
            <family val="3"/>
            <charset val="129"/>
          </rPr>
          <t>주의) 현재행 아래 내용을 수정 또는 삭제하지 마십시요.</t>
        </r>
      </text>
    </comment>
  </commentList>
</comments>
</file>

<file path=xl/sharedStrings.xml><?xml version="1.0" encoding="utf-8"?>
<sst xmlns="http://schemas.openxmlformats.org/spreadsheetml/2006/main" count="269" uniqueCount="112">
  <si>
    <t>단 가 산 출</t>
    <phoneticPr fontId="3" type="noConversion"/>
  </si>
  <si>
    <t>산 출 근 거</t>
    <phoneticPr fontId="3" type="noConversion"/>
  </si>
  <si>
    <t>재료비</t>
  </si>
  <si>
    <t>재료비</t>
    <phoneticPr fontId="3" type="noConversion"/>
  </si>
  <si>
    <t>노무비</t>
  </si>
  <si>
    <t>노무비</t>
    <phoneticPr fontId="3" type="noConversion"/>
  </si>
  <si>
    <t>경비</t>
    <phoneticPr fontId="3" type="noConversion"/>
  </si>
  <si>
    <t>합 계</t>
    <phoneticPr fontId="3" type="noConversion"/>
  </si>
  <si>
    <t>1호표</t>
    <phoneticPr fontId="3" type="noConversion"/>
  </si>
  <si>
    <t xml:space="preserve">보통인부 : </t>
    <phoneticPr fontId="3" type="noConversion"/>
  </si>
  <si>
    <t>인</t>
  </si>
  <si>
    <t>인</t>
    <phoneticPr fontId="3" type="noConversion"/>
  </si>
  <si>
    <t>X</t>
    <phoneticPr fontId="3" type="noConversion"/>
  </si>
  <si>
    <t>소     계</t>
    <phoneticPr fontId="3" type="noConversion"/>
  </si>
  <si>
    <t>1. 인   력 (10% 적용)</t>
    <phoneticPr fontId="3" type="noConversion"/>
  </si>
  <si>
    <t>구조물 터파기 (인력10%+굴삭기06W 70%) , M3</t>
    <phoneticPr fontId="3" type="noConversion"/>
  </si>
  <si>
    <t xml:space="preserve"> 2. 기계 (백호우 0.6 ㎥):90% </t>
    <phoneticPr fontId="3" type="noConversion"/>
  </si>
  <si>
    <t>=</t>
    <phoneticPr fontId="3" type="noConversion"/>
  </si>
  <si>
    <t>q</t>
    <phoneticPr fontId="3" type="noConversion"/>
  </si>
  <si>
    <t>f</t>
    <phoneticPr fontId="3" type="noConversion"/>
  </si>
  <si>
    <t>E</t>
    <phoneticPr fontId="3" type="noConversion"/>
  </si>
  <si>
    <t>K</t>
    <phoneticPr fontId="3" type="noConversion"/>
  </si>
  <si>
    <t>Cm</t>
    <phoneticPr fontId="3" type="noConversion"/>
  </si>
  <si>
    <t>sec(90도)</t>
    <phoneticPr fontId="3" type="noConversion"/>
  </si>
  <si>
    <t>=</t>
    <phoneticPr fontId="3" type="noConversion"/>
  </si>
  <si>
    <t>M3/hr</t>
    <phoneticPr fontId="3" type="noConversion"/>
  </si>
  <si>
    <t>재료비</t>
    <phoneticPr fontId="3" type="noConversion"/>
  </si>
  <si>
    <t>경  비</t>
    <phoneticPr fontId="3" type="noConversion"/>
  </si>
  <si>
    <t>X</t>
    <phoneticPr fontId="3" type="noConversion"/>
  </si>
  <si>
    <t>X</t>
    <phoneticPr fontId="3" type="noConversion"/>
  </si>
  <si>
    <t>/</t>
    <phoneticPr fontId="3" type="noConversion"/>
  </si>
  <si>
    <t>/</t>
    <phoneticPr fontId="3" type="noConversion"/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</si>
  <si>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</si>
  <si>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</si>
  <si>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</si>
  <si>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</si>
  <si>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</si>
  <si>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</si>
  <si>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</si>
  <si>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/>
  </si>
  <si>
    <t>￦×</t>
  </si>
  <si>
    <t>×</t>
  </si>
  <si>
    <t>10(-7)</t>
  </si>
  <si>
    <t>주연료</t>
  </si>
  <si>
    <t>경유</t>
  </si>
  <si>
    <t>ℓ</t>
  </si>
  <si>
    <t>잡    품</t>
  </si>
  <si>
    <t>주연료의</t>
  </si>
  <si>
    <t>%</t>
  </si>
  <si>
    <t>건설기계운전사</t>
  </si>
  <si>
    <t>1/8*16/12*25/20</t>
  </si>
  <si>
    <t>노무비</t>
    <phoneticPr fontId="3" type="noConversion"/>
  </si>
  <si>
    <t>총 계</t>
    <phoneticPr fontId="3" type="noConversion"/>
  </si>
  <si>
    <t>설 계 내 역 서</t>
  </si>
  <si>
    <t>STmate</t>
  </si>
  <si>
    <t>공   종</t>
  </si>
  <si>
    <t>명      칭</t>
  </si>
  <si>
    <t>규      격</t>
  </si>
  <si>
    <t>수   량</t>
  </si>
  <si>
    <t>단위</t>
  </si>
  <si>
    <t>노 무 비</t>
  </si>
  <si>
    <t>재 료 비</t>
  </si>
  <si>
    <t>비  고</t>
  </si>
  <si>
    <t>단   가</t>
  </si>
  <si>
    <t>금    액</t>
  </si>
  <si>
    <t>_x0007_`COD|D00801_x0005_`QTY1|1_x0005_`EXI|0_x0005_`IPR|0_x0005_`BLA|F_x0005_`</t>
  </si>
  <si>
    <t>일위대가 목록표</t>
  </si>
  <si>
    <t>일 위 대 가 표</t>
  </si>
  <si>
    <t xml:space="preserve"> 제    1 호표</t>
  </si>
  <si>
    <t>효 표</t>
    <phoneticPr fontId="3" type="noConversion"/>
  </si>
  <si>
    <t>2호표</t>
    <phoneticPr fontId="3" type="noConversion"/>
  </si>
  <si>
    <t>보통인부</t>
    <phoneticPr fontId="3" type="noConversion"/>
  </si>
  <si>
    <t>1.0M3</t>
    <phoneticPr fontId="3" type="noConversion"/>
  </si>
  <si>
    <t xml:space="preserve"> 제    2 호표</t>
    <phoneticPr fontId="3" type="noConversion"/>
  </si>
  <si>
    <t>합    계</t>
    <phoneticPr fontId="3" type="noConversion"/>
  </si>
  <si>
    <t>재 료 비</t>
    <phoneticPr fontId="3" type="noConversion"/>
  </si>
  <si>
    <t>노 무 비</t>
    <phoneticPr fontId="3" type="noConversion"/>
  </si>
  <si>
    <t>수  량</t>
    <phoneticPr fontId="3" type="noConversion"/>
  </si>
  <si>
    <t>나무베기</t>
    <phoneticPr fontId="3" type="noConversion"/>
  </si>
  <si>
    <t>주</t>
    <phoneticPr fontId="3" type="noConversion"/>
  </si>
  <si>
    <t>흉고직경 11cm 미만</t>
    <phoneticPr fontId="3" type="noConversion"/>
  </si>
  <si>
    <t>굴삭기+부착용 집게</t>
    <phoneticPr fontId="3" type="noConversion"/>
  </si>
  <si>
    <t>고소작업차</t>
    <phoneticPr fontId="3" type="noConversion"/>
  </si>
  <si>
    <t>대</t>
    <phoneticPr fontId="3" type="noConversion"/>
  </si>
  <si>
    <t>0.6w + 부착용 집게</t>
    <phoneticPr fontId="3" type="noConversion"/>
  </si>
  <si>
    <t>0.6M3</t>
    <phoneticPr fontId="3" type="noConversion"/>
  </si>
  <si>
    <t>굴삭기(타이어)</t>
    <phoneticPr fontId="3" type="noConversion"/>
  </si>
  <si>
    <t>굴삭기(타이어)+부착용 집게</t>
    <phoneticPr fontId="3" type="noConversion"/>
  </si>
  <si>
    <t>부착용 집게</t>
    <phoneticPr fontId="3" type="noConversion"/>
  </si>
  <si>
    <t>제 1 호표</t>
    <phoneticPr fontId="3" type="noConversion"/>
  </si>
  <si>
    <t>제 2 호표</t>
    <phoneticPr fontId="3" type="noConversion"/>
  </si>
  <si>
    <t>3TON</t>
    <phoneticPr fontId="3" type="noConversion"/>
  </si>
  <si>
    <t>손료</t>
    <phoneticPr fontId="3" type="noConversion"/>
  </si>
  <si>
    <t>화물차운전사</t>
    <phoneticPr fontId="3" type="noConversion"/>
  </si>
  <si>
    <t>벌목부</t>
    <phoneticPr fontId="3" type="noConversion"/>
  </si>
  <si>
    <t>뿌리제거</t>
    <phoneticPr fontId="3" type="noConversion"/>
  </si>
  <si>
    <t>특별인부</t>
    <phoneticPr fontId="3" type="noConversion"/>
  </si>
  <si>
    <t>굴삭기+브레이커</t>
    <phoneticPr fontId="3" type="noConversion"/>
  </si>
  <si>
    <t>0.6w + 대형브레이커</t>
    <phoneticPr fontId="3" type="noConversion"/>
  </si>
  <si>
    <t>제 3 호표</t>
    <phoneticPr fontId="3" type="noConversion"/>
  </si>
  <si>
    <t>굴삭기(타이어)+대형브레이커</t>
    <phoneticPr fontId="3" type="noConversion"/>
  </si>
  <si>
    <t>굴삭기손료</t>
    <phoneticPr fontId="3" type="noConversion"/>
  </si>
  <si>
    <t>대형브레이커 손료</t>
    <phoneticPr fontId="3" type="noConversion"/>
  </si>
  <si>
    <t>1일</t>
    <phoneticPr fontId="3" type="noConversion"/>
  </si>
  <si>
    <t>1일시공량</t>
    <phoneticPr fontId="3" type="noConversion"/>
  </si>
  <si>
    <t>수량</t>
    <phoneticPr fontId="3" type="noConversion"/>
  </si>
  <si>
    <t>공구손료 및 경장비</t>
    <phoneticPr fontId="3" type="noConversion"/>
  </si>
  <si>
    <t>%</t>
    <phoneticPr fontId="3" type="noConversion"/>
  </si>
  <si>
    <t>가로수 제거</t>
    <phoneticPr fontId="3" type="noConversion"/>
  </si>
  <si>
    <t xml:space="preserve"> 제   3 호표</t>
    <phoneticPr fontId="3" type="noConversion"/>
  </si>
  <si>
    <t>제 2호표</t>
    <phoneticPr fontId="3" type="noConversion"/>
  </si>
  <si>
    <t>제 3호표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</si>
</sst>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76" formatCode="#,##0.##"/>
    <numFmt numFmtId="177" formatCode="#,##0.#######"/>
    <numFmt numFmtId="178" formatCode="0.#######;\-0.#######;#"/>
    <numFmt numFmtId="179" formatCode="#,##0_);[Red]\(#,##0\)"/>
    <numFmt numFmtId="187" formatCode="0.###;\-0.###;#"/>
  </numFmts>
  <fonts count="30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sz val="11"/>
      <color theme="1"/>
      <name val="맑은 고딕"/>
      <family val="3"/>
      <charset val="129"/>
      <scheme val="minor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u/>
      <sz val="15"/>
      <color rgb="FF000000"/>
      <name val="굴림체"/>
      <family val="3"/>
      <charset val="129"/>
    </font>
    <font>
      <sz val="11"/>
      <color theme="1"/>
      <name val="맑은 고딕"/>
      <family val="2"/>
      <charset val="129"/>
    </font>
    <font>
      <u/>
      <sz val="9"/>
      <color rgb="FFC0C0C0"/>
      <name val="굴림체"/>
      <family val="3"/>
      <charset val="129"/>
    </font>
    <font>
      <sz val="9"/>
      <color rgb="FF000000"/>
      <name val="굴림체"/>
      <family val="3"/>
      <charset val="129"/>
    </font>
    <font>
      <sz val="9"/>
      <color rgb="FFC0C0C0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color rgb="FF000000"/>
      <name val="굴림체"/>
      <family val="3"/>
      <charset val="129"/>
    </font>
    <font>
      <b/>
      <sz val="11"/>
      <color theme="1"/>
      <name val="맑은 고딕"/>
      <family val="2"/>
      <charset val="129"/>
    </font>
    <font>
      <b/>
      <sz val="10"/>
      <color rgb="FFC0C0C0"/>
      <name val="맑은 고딕"/>
      <family val="3"/>
      <charset val="129"/>
    </font>
    <font>
      <sz val="9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u/>
      <sz val="14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71">
    <xf numFmtId="0" fontId="0" fillId="0" borderId="0" xfId="0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17" xfId="0" applyFont="1" applyFill="1" applyBorder="1">
      <alignment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22" xfId="0" applyFont="1" applyFill="1" applyBorder="1">
      <alignment vertical="center"/>
    </xf>
    <xf numFmtId="0" fontId="7" fillId="2" borderId="23" xfId="0" applyFont="1" applyFill="1" applyBorder="1">
      <alignment vertical="center"/>
    </xf>
    <xf numFmtId="0" fontId="7" fillId="2" borderId="17" xfId="0" applyFont="1" applyFill="1" applyBorder="1">
      <alignment vertical="center"/>
    </xf>
    <xf numFmtId="0" fontId="7" fillId="2" borderId="0" xfId="0" applyFont="1" applyFill="1" applyAlignment="1">
      <alignment vertical="center" shrinkToFit="1"/>
    </xf>
    <xf numFmtId="41" fontId="7" fillId="2" borderId="22" xfId="1" applyFont="1" applyFill="1" applyBorder="1">
      <alignment vertical="center"/>
    </xf>
    <xf numFmtId="41" fontId="7" fillId="2" borderId="23" xfId="1" applyFont="1" applyFill="1" applyBorder="1">
      <alignment vertical="center"/>
    </xf>
    <xf numFmtId="41" fontId="7" fillId="2" borderId="5" xfId="1" applyFont="1" applyFill="1" applyBorder="1">
      <alignment vertical="center"/>
    </xf>
    <xf numFmtId="41" fontId="7" fillId="2" borderId="18" xfId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3" xfId="0" applyFont="1" applyFill="1" applyBorder="1">
      <alignment vertical="center"/>
    </xf>
    <xf numFmtId="0" fontId="6" fillId="2" borderId="22" xfId="0" applyFont="1" applyFill="1" applyBorder="1">
      <alignment vertical="center"/>
    </xf>
    <xf numFmtId="0" fontId="6" fillId="2" borderId="23" xfId="0" applyFont="1" applyFill="1" applyBorder="1">
      <alignment vertical="center"/>
    </xf>
    <xf numFmtId="41" fontId="6" fillId="2" borderId="22" xfId="1" applyFont="1" applyFill="1" applyBorder="1">
      <alignment vertical="center"/>
    </xf>
    <xf numFmtId="41" fontId="6" fillId="2" borderId="23" xfId="1" applyFont="1" applyFill="1" applyBorder="1">
      <alignment vertical="center"/>
    </xf>
    <xf numFmtId="41" fontId="7" fillId="2" borderId="0" xfId="1" applyFont="1" applyFill="1" applyBorder="1">
      <alignment vertical="center"/>
    </xf>
    <xf numFmtId="3" fontId="11" fillId="2" borderId="25" xfId="0" applyNumberFormat="1" applyFont="1" applyFill="1" applyBorder="1" applyAlignment="1">
      <alignment horizontal="right" vertical="center"/>
    </xf>
    <xf numFmtId="3" fontId="11" fillId="2" borderId="24" xfId="0" applyNumberFormat="1" applyFont="1" applyFill="1" applyBorder="1" applyAlignment="1">
      <alignment horizontal="left" vertical="center"/>
    </xf>
    <xf numFmtId="3" fontId="11" fillId="2" borderId="25" xfId="0" applyNumberFormat="1" applyFont="1" applyFill="1" applyBorder="1" applyAlignment="1">
      <alignment horizontal="left" vertical="center"/>
    </xf>
    <xf numFmtId="176" fontId="11" fillId="2" borderId="25" xfId="0" applyNumberFormat="1" applyFont="1" applyFill="1" applyBorder="1">
      <alignment vertical="center"/>
    </xf>
    <xf numFmtId="3" fontId="11" fillId="2" borderId="26" xfId="0" applyNumberFormat="1" applyFont="1" applyFill="1" applyBorder="1" applyAlignment="1">
      <alignment horizontal="left" vertical="center"/>
    </xf>
    <xf numFmtId="3" fontId="11" fillId="2" borderId="27" xfId="0" applyNumberFormat="1" applyFont="1" applyFill="1" applyBorder="1">
      <alignment vertical="center"/>
    </xf>
    <xf numFmtId="3" fontId="9" fillId="3" borderId="29" xfId="0" applyNumberFormat="1" applyFont="1" applyFill="1" applyBorder="1" applyAlignment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3" fontId="9" fillId="3" borderId="31" xfId="0" applyNumberFormat="1" applyFont="1" applyFill="1" applyBorder="1" applyAlignment="1">
      <alignment horizontal="center" vertical="center"/>
    </xf>
    <xf numFmtId="3" fontId="10" fillId="2" borderId="33" xfId="0" applyNumberFormat="1" applyFont="1" applyFill="1" applyBorder="1">
      <alignment vertical="center"/>
    </xf>
    <xf numFmtId="3" fontId="10" fillId="2" borderId="34" xfId="0" applyNumberFormat="1" applyFont="1" applyFill="1" applyBorder="1">
      <alignment vertical="center"/>
    </xf>
    <xf numFmtId="3" fontId="10" fillId="2" borderId="35" xfId="0" applyNumberFormat="1" applyFont="1" applyFill="1" applyBorder="1">
      <alignment vertical="center"/>
    </xf>
    <xf numFmtId="0" fontId="2" fillId="2" borderId="0" xfId="0" applyFont="1" applyFill="1">
      <alignment vertical="center"/>
    </xf>
    <xf numFmtId="3" fontId="10" fillId="2" borderId="32" xfId="0" applyNumberFormat="1" applyFont="1" applyFill="1" applyBorder="1" applyAlignment="1">
      <alignment horizontal="left" vertical="center"/>
    </xf>
    <xf numFmtId="3" fontId="10" fillId="2" borderId="32" xfId="0" applyNumberFormat="1" applyFont="1" applyFill="1" applyBorder="1" applyAlignment="1">
      <alignment horizontal="right" vertical="center"/>
    </xf>
    <xf numFmtId="3" fontId="10" fillId="2" borderId="38" xfId="0" applyNumberFormat="1" applyFont="1" applyFill="1" applyBorder="1">
      <alignment vertical="center"/>
    </xf>
    <xf numFmtId="41" fontId="6" fillId="2" borderId="5" xfId="1" applyFont="1" applyFill="1" applyBorder="1">
      <alignment vertical="center"/>
    </xf>
    <xf numFmtId="41" fontId="6" fillId="2" borderId="18" xfId="1" applyFont="1" applyFill="1" applyBorder="1">
      <alignment vertical="center"/>
    </xf>
    <xf numFmtId="41" fontId="6" fillId="2" borderId="22" xfId="0" applyNumberFormat="1" applyFont="1" applyFill="1" applyBorder="1">
      <alignment vertical="center"/>
    </xf>
    <xf numFmtId="41" fontId="7" fillId="2" borderId="19" xfId="0" applyNumberFormat="1" applyFont="1" applyFill="1" applyBorder="1">
      <alignment vertical="center"/>
    </xf>
    <xf numFmtId="0" fontId="12" fillId="2" borderId="0" xfId="0" applyFont="1" applyFill="1">
      <alignment vertical="center"/>
    </xf>
    <xf numFmtId="3" fontId="11" fillId="2" borderId="36" xfId="0" applyNumberFormat="1" applyFont="1" applyFill="1" applyBorder="1">
      <alignment vertical="center"/>
    </xf>
    <xf numFmtId="0" fontId="0" fillId="2" borderId="0" xfId="0" applyFill="1" applyAlignment="1">
      <alignment shrinkToFit="1"/>
    </xf>
    <xf numFmtId="49" fontId="14" fillId="2" borderId="0" xfId="0" applyNumberFormat="1" applyFont="1" applyFill="1" applyAlignment="1">
      <alignment horizontal="left" vertical="center"/>
    </xf>
    <xf numFmtId="49" fontId="20" fillId="2" borderId="1" xfId="0" applyNumberFormat="1" applyFont="1" applyFill="1" applyBorder="1" applyAlignment="1">
      <alignment horizontal="center" vertical="center" shrinkToFit="1"/>
    </xf>
    <xf numFmtId="0" fontId="0" fillId="2" borderId="1" xfId="0" applyFill="1" applyBorder="1">
      <alignment vertical="center"/>
    </xf>
    <xf numFmtId="3" fontId="11" fillId="2" borderId="0" xfId="0" applyNumberFormat="1" applyFont="1" applyFill="1" applyAlignment="1">
      <alignment horizontal="left" vertical="center"/>
    </xf>
    <xf numFmtId="176" fontId="11" fillId="2" borderId="0" xfId="0" applyNumberFormat="1" applyFont="1" applyFill="1">
      <alignment vertical="center"/>
    </xf>
    <xf numFmtId="3" fontId="11" fillId="2" borderId="0" xfId="0" applyNumberFormat="1" applyFont="1" applyFill="1">
      <alignment vertical="center"/>
    </xf>
    <xf numFmtId="3" fontId="11" fillId="2" borderId="0" xfId="0" applyNumberFormat="1" applyFont="1" applyFill="1" applyAlignment="1">
      <alignment horizontal="right" vertical="center"/>
    </xf>
    <xf numFmtId="3" fontId="10" fillId="2" borderId="24" xfId="0" applyNumberFormat="1" applyFont="1" applyFill="1" applyBorder="1" applyAlignment="1">
      <alignment horizontal="left" vertical="center"/>
    </xf>
    <xf numFmtId="3" fontId="10" fillId="2" borderId="25" xfId="0" applyNumberFormat="1" applyFont="1" applyFill="1" applyBorder="1" applyAlignment="1">
      <alignment horizontal="right" vertical="center"/>
    </xf>
    <xf numFmtId="3" fontId="10" fillId="2" borderId="26" xfId="0" applyNumberFormat="1" applyFont="1" applyFill="1" applyBorder="1">
      <alignment vertical="center"/>
    </xf>
    <xf numFmtId="3" fontId="10" fillId="2" borderId="28" xfId="0" applyNumberFormat="1" applyFont="1" applyFill="1" applyBorder="1">
      <alignment vertical="center"/>
    </xf>
    <xf numFmtId="3" fontId="10" fillId="2" borderId="36" xfId="0" applyNumberFormat="1" applyFont="1" applyFill="1" applyBorder="1">
      <alignment vertical="center"/>
    </xf>
    <xf numFmtId="3" fontId="10" fillId="2" borderId="27" xfId="0" applyNumberFormat="1" applyFont="1" applyFill="1" applyBorder="1">
      <alignment vertical="center"/>
    </xf>
    <xf numFmtId="0" fontId="2" fillId="2" borderId="0" xfId="0" applyFont="1" applyFill="1" applyAlignment="1">
      <alignment shrinkToFit="1"/>
    </xf>
    <xf numFmtId="176" fontId="11" fillId="2" borderId="28" xfId="0" applyNumberFormat="1" applyFont="1" applyFill="1" applyBorder="1">
      <alignment vertical="center"/>
    </xf>
    <xf numFmtId="41" fontId="26" fillId="2" borderId="1" xfId="1" applyFont="1" applyFill="1" applyBorder="1" applyAlignment="1">
      <alignment horizontal="right" vertical="center" shrinkToFit="1"/>
    </xf>
    <xf numFmtId="0" fontId="27" fillId="2" borderId="1" xfId="0" applyFont="1" applyFill="1" applyBorder="1" applyAlignment="1">
      <alignment horizontal="center" vertical="center" shrinkToFit="1"/>
    </xf>
    <xf numFmtId="0" fontId="26" fillId="2" borderId="0" xfId="0" applyFont="1" applyFill="1" applyAlignment="1">
      <alignment horizontal="left" vertical="center" shrinkToFit="1"/>
    </xf>
    <xf numFmtId="0" fontId="26" fillId="2" borderId="0" xfId="0" applyFont="1" applyFill="1" applyAlignment="1">
      <alignment shrinkToFit="1"/>
    </xf>
    <xf numFmtId="0" fontId="27" fillId="2" borderId="0" xfId="0" applyFont="1" applyFill="1" applyAlignment="1">
      <alignment shrinkToFit="1"/>
    </xf>
    <xf numFmtId="0" fontId="26" fillId="2" borderId="1" xfId="0" applyFont="1" applyFill="1" applyBorder="1" applyAlignment="1">
      <alignment vertical="center" shrinkToFit="1"/>
    </xf>
    <xf numFmtId="41" fontId="26" fillId="2" borderId="1" xfId="1" applyFont="1" applyFill="1" applyBorder="1" applyAlignment="1">
      <alignment vertical="center" shrinkToFit="1"/>
    </xf>
    <xf numFmtId="0" fontId="26" fillId="2" borderId="0" xfId="0" applyFont="1" applyFill="1" applyAlignment="1">
      <alignment vertical="center" shrinkToFit="1"/>
    </xf>
    <xf numFmtId="49" fontId="20" fillId="4" borderId="42" xfId="0" applyNumberFormat="1" applyFont="1" applyFill="1" applyBorder="1" applyAlignment="1">
      <alignment horizontal="left" vertical="center" shrinkToFit="1"/>
    </xf>
    <xf numFmtId="0" fontId="21" fillId="2" borderId="42" xfId="0" applyFont="1" applyFill="1" applyBorder="1" applyAlignment="1">
      <alignment shrinkToFit="1"/>
    </xf>
    <xf numFmtId="41" fontId="21" fillId="2" borderId="42" xfId="1" applyFont="1" applyFill="1" applyBorder="1" applyAlignment="1">
      <alignment vertical="center" shrinkToFit="1"/>
    </xf>
    <xf numFmtId="41" fontId="22" fillId="2" borderId="42" xfId="1" applyFont="1" applyFill="1" applyBorder="1" applyAlignment="1">
      <alignment vertical="center" shrinkToFit="1"/>
    </xf>
    <xf numFmtId="49" fontId="20" fillId="2" borderId="43" xfId="0" applyNumberFormat="1" applyFont="1" applyFill="1" applyBorder="1" applyAlignment="1">
      <alignment horizontal="left" vertical="center" shrinkToFit="1"/>
    </xf>
    <xf numFmtId="49" fontId="20" fillId="2" borderId="43" xfId="0" applyNumberFormat="1" applyFont="1" applyFill="1" applyBorder="1" applyAlignment="1">
      <alignment horizontal="center" vertical="center" shrinkToFit="1"/>
    </xf>
    <xf numFmtId="0" fontId="21" fillId="2" borderId="43" xfId="0" applyFont="1" applyFill="1" applyBorder="1" applyAlignment="1">
      <alignment horizontal="center" vertical="center" shrinkToFit="1"/>
    </xf>
    <xf numFmtId="41" fontId="21" fillId="2" borderId="43" xfId="1" applyFont="1" applyFill="1" applyBorder="1" applyAlignment="1">
      <alignment vertical="center" shrinkToFit="1"/>
    </xf>
    <xf numFmtId="41" fontId="20" fillId="2" borderId="43" xfId="1" applyFont="1" applyFill="1" applyBorder="1" applyAlignment="1">
      <alignment horizontal="center" vertical="center" shrinkToFit="1"/>
    </xf>
    <xf numFmtId="49" fontId="14" fillId="2" borderId="43" xfId="0" applyNumberFormat="1" applyFont="1" applyFill="1" applyBorder="1" applyAlignment="1">
      <alignment horizontal="left" vertical="center" shrinkToFit="1"/>
    </xf>
    <xf numFmtId="49" fontId="14" fillId="2" borderId="43" xfId="0" applyNumberFormat="1" applyFont="1" applyFill="1" applyBorder="1" applyAlignment="1">
      <alignment horizontal="center" vertical="center" shrinkToFit="1"/>
    </xf>
    <xf numFmtId="178" fontId="14" fillId="2" borderId="43" xfId="0" applyNumberFormat="1" applyFont="1" applyFill="1" applyBorder="1" applyAlignment="1">
      <alignment horizontal="right" vertical="center" shrinkToFit="1"/>
    </xf>
    <xf numFmtId="41" fontId="14" fillId="2" borderId="43" xfId="1" applyFont="1" applyFill="1" applyBorder="1" applyAlignment="1">
      <alignment horizontal="right" vertical="center" shrinkToFit="1"/>
    </xf>
    <xf numFmtId="41" fontId="14" fillId="2" borderId="43" xfId="1" applyFont="1" applyFill="1" applyBorder="1" applyAlignment="1">
      <alignment horizontal="center" vertical="center" shrinkToFit="1"/>
    </xf>
    <xf numFmtId="0" fontId="21" fillId="2" borderId="43" xfId="0" applyFont="1" applyFill="1" applyBorder="1" applyAlignment="1">
      <alignment shrinkToFit="1"/>
    </xf>
    <xf numFmtId="41" fontId="22" fillId="2" borderId="43" xfId="1" applyFont="1" applyFill="1" applyBorder="1" applyAlignment="1">
      <alignment vertical="center" shrinkToFit="1"/>
    </xf>
    <xf numFmtId="49" fontId="14" fillId="2" borderId="44" xfId="0" applyNumberFormat="1" applyFont="1" applyFill="1" applyBorder="1" applyAlignment="1">
      <alignment horizontal="left" vertical="center" shrinkToFit="1"/>
    </xf>
    <xf numFmtId="49" fontId="14" fillId="2" borderId="44" xfId="0" applyNumberFormat="1" applyFont="1" applyFill="1" applyBorder="1" applyAlignment="1">
      <alignment horizontal="center" vertical="center" shrinkToFit="1"/>
    </xf>
    <xf numFmtId="178" fontId="14" fillId="2" borderId="44" xfId="0" applyNumberFormat="1" applyFont="1" applyFill="1" applyBorder="1" applyAlignment="1">
      <alignment horizontal="right" vertical="center" shrinkToFit="1"/>
    </xf>
    <xf numFmtId="41" fontId="14" fillId="2" borderId="44" xfId="1" applyFont="1" applyFill="1" applyBorder="1" applyAlignment="1">
      <alignment horizontal="right" vertical="center" shrinkToFit="1"/>
    </xf>
    <xf numFmtId="41" fontId="14" fillId="2" borderId="44" xfId="1" applyFont="1" applyFill="1" applyBorder="1" applyAlignment="1">
      <alignment horizontal="center" vertical="center" shrinkToFit="1"/>
    </xf>
    <xf numFmtId="41" fontId="17" fillId="2" borderId="0" xfId="1" applyFont="1" applyFill="1" applyAlignment="1">
      <alignment horizontal="center" vertical="center"/>
    </xf>
    <xf numFmtId="41" fontId="16" fillId="2" borderId="0" xfId="1" applyFont="1" applyFill="1" applyAlignment="1">
      <alignment shrinkToFit="1"/>
    </xf>
    <xf numFmtId="41" fontId="18" fillId="2" borderId="0" xfId="1" applyFont="1" applyFill="1" applyAlignment="1">
      <alignment horizontal="left" vertical="center"/>
    </xf>
    <xf numFmtId="41" fontId="24" fillId="2" borderId="0" xfId="1" applyFont="1" applyFill="1" applyAlignment="1">
      <alignment shrinkToFit="1"/>
    </xf>
    <xf numFmtId="41" fontId="19" fillId="2" borderId="0" xfId="1" applyFont="1" applyFill="1" applyAlignment="1">
      <alignment horizontal="left" vertical="center" shrinkToFit="1"/>
    </xf>
    <xf numFmtId="41" fontId="23" fillId="2" borderId="1" xfId="1" applyFont="1" applyFill="1" applyBorder="1" applyAlignment="1">
      <alignment horizontal="center" vertical="center" shrinkToFit="1"/>
    </xf>
    <xf numFmtId="41" fontId="25" fillId="2" borderId="0" xfId="1" applyFont="1" applyFill="1" applyAlignment="1">
      <alignment shrinkToFit="1"/>
    </xf>
    <xf numFmtId="179" fontId="18" fillId="2" borderId="1" xfId="1" applyNumberFormat="1" applyFont="1" applyFill="1" applyBorder="1" applyAlignment="1">
      <alignment horizontal="left" vertical="center" shrinkToFit="1"/>
    </xf>
    <xf numFmtId="179" fontId="18" fillId="2" borderId="1" xfId="1" applyNumberFormat="1" applyFont="1" applyFill="1" applyBorder="1" applyAlignment="1">
      <alignment horizontal="left" vertical="center" indent="1" shrinkToFit="1"/>
    </xf>
    <xf numFmtId="179" fontId="18" fillId="2" borderId="1" xfId="1" applyNumberFormat="1" applyFont="1" applyFill="1" applyBorder="1" applyAlignment="1">
      <alignment horizontal="center" vertical="center" shrinkToFit="1"/>
    </xf>
    <xf numFmtId="41" fontId="18" fillId="2" borderId="1" xfId="1" applyFont="1" applyFill="1" applyBorder="1" applyAlignment="1">
      <alignment horizontal="center" vertical="center" shrinkToFit="1"/>
    </xf>
    <xf numFmtId="179" fontId="18" fillId="2" borderId="1" xfId="1" applyNumberFormat="1" applyFont="1" applyFill="1" applyBorder="1" applyAlignment="1">
      <alignment horizontal="right" vertical="center" shrinkToFit="1"/>
    </xf>
    <xf numFmtId="179" fontId="0" fillId="2" borderId="1" xfId="1" applyNumberFormat="1" applyFont="1" applyFill="1" applyBorder="1">
      <alignment vertical="center"/>
    </xf>
    <xf numFmtId="179" fontId="0" fillId="2" borderId="1" xfId="1" applyNumberFormat="1" applyFont="1" applyFill="1" applyBorder="1" applyAlignment="1">
      <alignment horizontal="left" vertical="center"/>
    </xf>
    <xf numFmtId="41" fontId="2" fillId="2" borderId="1" xfId="1" applyFont="1" applyFill="1" applyBorder="1">
      <alignment vertical="center"/>
    </xf>
    <xf numFmtId="41" fontId="0" fillId="2" borderId="1" xfId="1" applyFont="1" applyFill="1" applyBorder="1">
      <alignment vertical="center"/>
    </xf>
    <xf numFmtId="41" fontId="0" fillId="2" borderId="0" xfId="1" applyFont="1" applyFill="1">
      <alignment vertical="center"/>
    </xf>
    <xf numFmtId="179" fontId="2" fillId="2" borderId="1" xfId="1" applyNumberFormat="1" applyFont="1" applyFill="1" applyBorder="1">
      <alignment vertical="center"/>
    </xf>
    <xf numFmtId="0" fontId="2" fillId="2" borderId="1" xfId="0" applyFont="1" applyFill="1" applyBorder="1">
      <alignment vertical="center"/>
    </xf>
    <xf numFmtId="41" fontId="23" fillId="2" borderId="1" xfId="1" applyFont="1" applyFill="1" applyBorder="1" applyAlignment="1">
      <alignment horizontal="center" vertical="center" shrinkToFit="1"/>
    </xf>
    <xf numFmtId="41" fontId="24" fillId="2" borderId="1" xfId="1" applyFont="1" applyFill="1" applyBorder="1" applyAlignment="1"/>
    <xf numFmtId="41" fontId="15" fillId="2" borderId="0" xfId="1" applyFont="1" applyFill="1" applyAlignment="1">
      <alignment horizontal="center" vertical="center" shrinkToFit="1"/>
    </xf>
    <xf numFmtId="41" fontId="16" fillId="2" borderId="0" xfId="1" applyFont="1" applyFill="1" applyAlignment="1"/>
    <xf numFmtId="49" fontId="13" fillId="2" borderId="0" xfId="0" applyNumberFormat="1" applyFont="1" applyFill="1" applyAlignment="1">
      <alignment horizontal="center" vertical="center" shrinkToFit="1"/>
    </xf>
    <xf numFmtId="0" fontId="2" fillId="2" borderId="0" xfId="0" applyFont="1" applyFill="1" applyAlignment="1"/>
    <xf numFmtId="49" fontId="20" fillId="2" borderId="1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/>
    <xf numFmtId="0" fontId="7" fillId="2" borderId="39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/>
    </xf>
    <xf numFmtId="9" fontId="7" fillId="2" borderId="0" xfId="0" applyNumberFormat="1" applyFont="1" applyFill="1" applyAlignment="1">
      <alignment horizontal="center" vertical="center"/>
    </xf>
    <xf numFmtId="41" fontId="7" fillId="2" borderId="0" xfId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shrinkToFit="1"/>
    </xf>
    <xf numFmtId="2" fontId="7" fillId="2" borderId="4" xfId="0" applyNumberFormat="1" applyFont="1" applyFill="1" applyBorder="1" applyAlignment="1">
      <alignment horizontal="center" vertical="center" shrinkToFit="1"/>
    </xf>
    <xf numFmtId="1" fontId="7" fillId="2" borderId="0" xfId="0" applyNumberFormat="1" applyFont="1" applyFill="1" applyAlignment="1">
      <alignment horizontal="center" vertical="center" shrinkToFit="1"/>
    </xf>
    <xf numFmtId="9" fontId="7" fillId="2" borderId="0" xfId="0" applyNumberFormat="1" applyFont="1" applyFill="1" applyAlignment="1">
      <alignment horizontal="left" vertical="center" shrinkToFit="1"/>
    </xf>
    <xf numFmtId="0" fontId="7" fillId="2" borderId="0" xfId="0" applyFont="1" applyFill="1" applyAlignment="1">
      <alignment horizontal="left" vertical="center" shrinkToFit="1"/>
    </xf>
    <xf numFmtId="2" fontId="7" fillId="2" borderId="0" xfId="0" applyNumberFormat="1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177" fontId="11" fillId="2" borderId="28" xfId="0" applyNumberFormat="1" applyFont="1" applyFill="1" applyBorder="1">
      <alignment vertical="center"/>
    </xf>
    <xf numFmtId="3" fontId="11" fillId="2" borderId="36" xfId="0" applyNumberFormat="1" applyFont="1" applyFill="1" applyBorder="1">
      <alignment vertical="center"/>
    </xf>
    <xf numFmtId="3" fontId="11" fillId="2" borderId="28" xfId="0" applyNumberFormat="1" applyFont="1" applyFill="1" applyBorder="1">
      <alignment vertical="center"/>
    </xf>
    <xf numFmtId="176" fontId="11" fillId="2" borderId="28" xfId="0" applyNumberFormat="1" applyFont="1" applyFill="1" applyBorder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178" fontId="14" fillId="2" borderId="43" xfId="0" applyNumberFormat="1" applyFont="1" applyFill="1" applyBorder="1" applyAlignment="1">
      <alignment horizontal="center" vertical="center" shrinkToFit="1"/>
    </xf>
    <xf numFmtId="3" fontId="18" fillId="2" borderId="24" xfId="0" applyNumberFormat="1" applyFont="1" applyFill="1" applyBorder="1" applyAlignment="1">
      <alignment horizontal="left" vertical="center"/>
    </xf>
    <xf numFmtId="3" fontId="10" fillId="4" borderId="37" xfId="0" applyNumberFormat="1" applyFont="1" applyFill="1" applyBorder="1" applyAlignment="1">
      <alignment horizontal="left" vertical="center"/>
    </xf>
    <xf numFmtId="3" fontId="10" fillId="2" borderId="25" xfId="0" applyNumberFormat="1" applyFont="1" applyFill="1" applyBorder="1" applyAlignment="1">
      <alignment horizontal="center" vertical="center"/>
    </xf>
    <xf numFmtId="3" fontId="18" fillId="2" borderId="25" xfId="0" applyNumberFormat="1" applyFont="1" applyFill="1" applyBorder="1" applyAlignment="1">
      <alignment horizontal="center" vertical="center"/>
    </xf>
    <xf numFmtId="3" fontId="11" fillId="2" borderId="25" xfId="0" applyNumberFormat="1" applyFont="1" applyFill="1" applyBorder="1" applyAlignment="1">
      <alignment horizontal="center" vertical="center"/>
    </xf>
    <xf numFmtId="0" fontId="14" fillId="2" borderId="43" xfId="0" applyNumberFormat="1" applyFont="1" applyFill="1" applyBorder="1" applyAlignment="1">
      <alignment horizontal="center" vertical="center" shrinkToFit="1"/>
    </xf>
    <xf numFmtId="187" fontId="14" fillId="2" borderId="43" xfId="0" applyNumberFormat="1" applyFont="1" applyFill="1" applyBorder="1" applyAlignment="1">
      <alignment horizontal="center" vertical="center" shrinkToFit="1"/>
    </xf>
    <xf numFmtId="0" fontId="26" fillId="2" borderId="1" xfId="1" applyNumberFormat="1" applyFont="1" applyFill="1" applyBorder="1" applyAlignment="1">
      <alignment vertical="center" shrinkToFit="1"/>
    </xf>
    <xf numFmtId="41" fontId="26" fillId="2" borderId="1" xfId="1" applyFont="1" applyFill="1" applyBorder="1" applyAlignment="1">
      <alignment horizontal="left" vertical="center" shrinkToFit="1"/>
    </xf>
    <xf numFmtId="41" fontId="26" fillId="2" borderId="1" xfId="1" applyFont="1" applyFill="1" applyBorder="1" applyAlignment="1">
      <alignment horizontal="center" vertical="center" shrinkToFit="1"/>
    </xf>
    <xf numFmtId="49" fontId="26" fillId="2" borderId="1" xfId="1" applyNumberFormat="1" applyFont="1" applyFill="1" applyBorder="1" applyAlignment="1">
      <alignment vertical="center" shrinkToFit="1"/>
    </xf>
    <xf numFmtId="49" fontId="26" fillId="2" borderId="1" xfId="1" applyNumberFormat="1" applyFont="1" applyFill="1" applyBorder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9" fillId="2" borderId="0" xfId="0" applyFont="1" applyFill="1" applyAlignment="1">
      <alignment shrinkToFit="1"/>
    </xf>
  </cellXfs>
  <cellStyles count="2">
    <cellStyle name="쉼표 [0]" xfId="1" builtinId="6"/>
    <cellStyle name="표준" xfId="0" builtinId="0"/>
  </cellStyles>
  <dxfs count="4">
    <dxf>
      <numFmt numFmtId="180" formatCode="#,###"/>
    </dxf>
    <dxf>
      <numFmt numFmtId="180" formatCode="#,###"/>
    </dxf>
    <dxf>
      <numFmt numFmtId="180" formatCode="#,###"/>
    </dxf>
    <dxf>
      <numFmt numFmtId="180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140805</xdr:rowOff>
    </xdr:from>
    <xdr:to>
      <xdr:col>3</xdr:col>
      <xdr:colOff>401100</xdr:colOff>
      <xdr:row>42</xdr:row>
      <xdr:rowOff>182338</xdr:rowOff>
    </xdr:to>
    <xdr:grpSp>
      <xdr:nvGrpSpPr>
        <xdr:cNvPr id="5" name="그룹 4">
          <a:extLst>
            <a:ext uri="{FF2B5EF4-FFF2-40B4-BE49-F238E27FC236}">
              <a16:creationId xmlns:a16="http://schemas.microsoft.com/office/drawing/2014/main" id="{45F54F1C-4690-335D-F49D-B1DFB5EF2531}"/>
            </a:ext>
          </a:extLst>
        </xdr:cNvPr>
        <xdr:cNvGrpSpPr/>
      </xdr:nvGrpSpPr>
      <xdr:grpSpPr>
        <a:xfrm>
          <a:off x="0" y="8662017"/>
          <a:ext cx="4855869" cy="2349513"/>
          <a:chOff x="223631" y="7661413"/>
          <a:chExt cx="4857143" cy="2352381"/>
        </a:xfrm>
      </xdr:grpSpPr>
      <xdr:pic>
        <xdr:nvPicPr>
          <xdr:cNvPr id="2" name="그림 1">
            <a:extLst>
              <a:ext uri="{FF2B5EF4-FFF2-40B4-BE49-F238E27FC236}">
                <a16:creationId xmlns:a16="http://schemas.microsoft.com/office/drawing/2014/main" id="{DEF09CD6-047F-DC8F-53E2-B30DF655FD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23631" y="7661413"/>
            <a:ext cx="4857143" cy="2352381"/>
          </a:xfrm>
          <a:prstGeom prst="rect">
            <a:avLst/>
          </a:prstGeom>
        </xdr:spPr>
      </xdr:pic>
      <xdr:sp macro="" textlink="">
        <xdr:nvSpPr>
          <xdr:cNvPr id="4" name="직사각형 3">
            <a:extLst>
              <a:ext uri="{FF2B5EF4-FFF2-40B4-BE49-F238E27FC236}">
                <a16:creationId xmlns:a16="http://schemas.microsoft.com/office/drawing/2014/main" id="{11503032-63F7-8F44-A7B0-DCE7D290F0E9}"/>
              </a:ext>
            </a:extLst>
          </xdr:cNvPr>
          <xdr:cNvSpPr/>
        </xdr:nvSpPr>
        <xdr:spPr>
          <a:xfrm>
            <a:off x="248478" y="8680174"/>
            <a:ext cx="2733261" cy="231913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0</xdr:col>
      <xdr:colOff>0</xdr:colOff>
      <xdr:row>43</xdr:row>
      <xdr:rowOff>74544</xdr:rowOff>
    </xdr:from>
    <xdr:to>
      <xdr:col>4</xdr:col>
      <xdr:colOff>16781</xdr:colOff>
      <xdr:row>51</xdr:row>
      <xdr:rowOff>191886</xdr:rowOff>
    </xdr:to>
    <xdr:grpSp>
      <xdr:nvGrpSpPr>
        <xdr:cNvPr id="7" name="그룹 6">
          <a:extLst>
            <a:ext uri="{FF2B5EF4-FFF2-40B4-BE49-F238E27FC236}">
              <a16:creationId xmlns:a16="http://schemas.microsoft.com/office/drawing/2014/main" id="{04350EAB-8C83-4A52-4C88-8F9B0E75B660}"/>
            </a:ext>
          </a:extLst>
        </xdr:cNvPr>
        <xdr:cNvGrpSpPr/>
      </xdr:nvGrpSpPr>
      <xdr:grpSpPr>
        <a:xfrm>
          <a:off x="0" y="11160179"/>
          <a:ext cx="4889185" cy="2168880"/>
          <a:chOff x="132521" y="10121348"/>
          <a:chExt cx="4895238" cy="2171429"/>
        </a:xfrm>
      </xdr:grpSpPr>
      <xdr:pic>
        <xdr:nvPicPr>
          <xdr:cNvPr id="3" name="그림 2">
            <a:extLst>
              <a:ext uri="{FF2B5EF4-FFF2-40B4-BE49-F238E27FC236}">
                <a16:creationId xmlns:a16="http://schemas.microsoft.com/office/drawing/2014/main" id="{30FA2CAD-6647-14E8-6D5B-6A36637897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2521" y="10121348"/>
            <a:ext cx="4895238" cy="2171429"/>
          </a:xfrm>
          <a:prstGeom prst="rect">
            <a:avLst/>
          </a:prstGeom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F0CF1606-D007-409E-8691-7F4D52D668BF}"/>
              </a:ext>
            </a:extLst>
          </xdr:cNvPr>
          <xdr:cNvSpPr/>
        </xdr:nvSpPr>
        <xdr:spPr>
          <a:xfrm>
            <a:off x="190501" y="11819283"/>
            <a:ext cx="2733261" cy="231913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 editAs="oneCell">
    <xdr:from>
      <xdr:col>5</xdr:col>
      <xdr:colOff>331304</xdr:colOff>
      <xdr:row>33</xdr:row>
      <xdr:rowOff>82826</xdr:rowOff>
    </xdr:from>
    <xdr:to>
      <xdr:col>11</xdr:col>
      <xdr:colOff>530088</xdr:colOff>
      <xdr:row>51</xdr:row>
      <xdr:rowOff>207065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4BC7FA2C-9C72-6C52-B835-4CC5377D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1761" y="7586869"/>
          <a:ext cx="5118653" cy="4745935"/>
        </a:xfrm>
        <a:prstGeom prst="rect">
          <a:avLst/>
        </a:prstGeom>
      </xdr:spPr>
    </xdr:pic>
    <xdr:clientData/>
  </xdr:twoCellAnchor>
  <xdr:twoCellAnchor>
    <xdr:from>
      <xdr:col>9</xdr:col>
      <xdr:colOff>414130</xdr:colOff>
      <xdr:row>36</xdr:row>
      <xdr:rowOff>107673</xdr:rowOff>
    </xdr:from>
    <xdr:to>
      <xdr:col>11</xdr:col>
      <xdr:colOff>99391</xdr:colOff>
      <xdr:row>36</xdr:row>
      <xdr:rowOff>248478</xdr:rowOff>
    </xdr:to>
    <xdr:sp macro="" textlink="">
      <xdr:nvSpPr>
        <xdr:cNvPr id="12" name="직사각형 11">
          <a:extLst>
            <a:ext uri="{FF2B5EF4-FFF2-40B4-BE49-F238E27FC236}">
              <a16:creationId xmlns:a16="http://schemas.microsoft.com/office/drawing/2014/main" id="{5491DF2A-3FA7-40D5-4558-66CDF3296F50}"/>
            </a:ext>
          </a:extLst>
        </xdr:cNvPr>
        <xdr:cNvSpPr/>
      </xdr:nvSpPr>
      <xdr:spPr>
        <a:xfrm>
          <a:off x="9334500" y="8381999"/>
          <a:ext cx="1325217" cy="140805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607943</xdr:colOff>
      <xdr:row>38</xdr:row>
      <xdr:rowOff>77855</xdr:rowOff>
    </xdr:from>
    <xdr:to>
      <xdr:col>6</xdr:col>
      <xdr:colOff>475422</xdr:colOff>
      <xdr:row>39</xdr:row>
      <xdr:rowOff>66260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3DAA55BF-ED02-4E8B-B046-9E20C06222C1}"/>
            </a:ext>
          </a:extLst>
        </xdr:cNvPr>
        <xdr:cNvSpPr/>
      </xdr:nvSpPr>
      <xdr:spPr>
        <a:xfrm>
          <a:off x="6248400" y="8865703"/>
          <a:ext cx="745435" cy="245166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602973</xdr:colOff>
      <xdr:row>42</xdr:row>
      <xdr:rowOff>180559</xdr:rowOff>
    </xdr:from>
    <xdr:to>
      <xdr:col>6</xdr:col>
      <xdr:colOff>470452</xdr:colOff>
      <xdr:row>43</xdr:row>
      <xdr:rowOff>168964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40660613-B81A-44A7-AEFE-D4103BB5D700}"/>
            </a:ext>
          </a:extLst>
        </xdr:cNvPr>
        <xdr:cNvSpPr/>
      </xdr:nvSpPr>
      <xdr:spPr>
        <a:xfrm>
          <a:off x="6243430" y="9995450"/>
          <a:ext cx="745435" cy="245166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465481</xdr:colOff>
      <xdr:row>40</xdr:row>
      <xdr:rowOff>183871</xdr:rowOff>
    </xdr:from>
    <xdr:to>
      <xdr:col>11</xdr:col>
      <xdr:colOff>66261</xdr:colOff>
      <xdr:row>41</xdr:row>
      <xdr:rowOff>172277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AC6CD112-8A95-4D8B-BBFA-614190E21550}"/>
            </a:ext>
          </a:extLst>
        </xdr:cNvPr>
        <xdr:cNvSpPr/>
      </xdr:nvSpPr>
      <xdr:spPr>
        <a:xfrm>
          <a:off x="9385851" y="9485241"/>
          <a:ext cx="1240736" cy="245166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561738</xdr:colOff>
      <xdr:row>28</xdr:row>
      <xdr:rowOff>53344</xdr:rowOff>
    </xdr:from>
    <xdr:to>
      <xdr:col>29</xdr:col>
      <xdr:colOff>685563</xdr:colOff>
      <xdr:row>46</xdr:row>
      <xdr:rowOff>149902</xdr:rowOff>
    </xdr:to>
    <xdr:grpSp>
      <xdr:nvGrpSpPr>
        <xdr:cNvPr id="23" name="그룹 22">
          <a:extLst>
            <a:ext uri="{FF2B5EF4-FFF2-40B4-BE49-F238E27FC236}">
              <a16:creationId xmlns:a16="http://schemas.microsoft.com/office/drawing/2014/main" id="{D281B8DF-2BF7-8316-B413-51E86D8E2DCA}"/>
            </a:ext>
          </a:extLst>
        </xdr:cNvPr>
        <xdr:cNvGrpSpPr/>
      </xdr:nvGrpSpPr>
      <xdr:grpSpPr>
        <a:xfrm>
          <a:off x="6979617" y="6687999"/>
          <a:ext cx="2797394" cy="4064213"/>
          <a:chOff x="7019584" y="3204617"/>
          <a:chExt cx="2790825" cy="4035198"/>
        </a:xfrm>
      </xdr:grpSpPr>
      <xdr:pic>
        <xdr:nvPicPr>
          <xdr:cNvPr id="10" name="그림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19584" y="3204617"/>
            <a:ext cx="2790825" cy="4035198"/>
          </a:xfrm>
          <a:prstGeom prst="rect">
            <a:avLst/>
          </a:prstGeom>
        </xdr:spPr>
      </xdr:pic>
      <xdr:sp macro="" textlink="">
        <xdr:nvSpPr>
          <xdr:cNvPr id="11" name="직사각형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7745655" y="5107317"/>
            <a:ext cx="182817" cy="88026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12" name="직사각형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/>
        </xdr:nvSpPr>
        <xdr:spPr>
          <a:xfrm>
            <a:off x="7172842" y="5233159"/>
            <a:ext cx="378371" cy="245351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2</xdr:col>
      <xdr:colOff>1356749</xdr:colOff>
      <xdr:row>60</xdr:row>
      <xdr:rowOff>157159</xdr:rowOff>
    </xdr:from>
    <xdr:to>
      <xdr:col>23</xdr:col>
      <xdr:colOff>13237</xdr:colOff>
      <xdr:row>80</xdr:row>
      <xdr:rowOff>7768</xdr:rowOff>
    </xdr:to>
    <xdr:grpSp>
      <xdr:nvGrpSpPr>
        <xdr:cNvPr id="26" name="그룹 25">
          <a:extLst>
            <a:ext uri="{FF2B5EF4-FFF2-40B4-BE49-F238E27FC236}">
              <a16:creationId xmlns:a16="http://schemas.microsoft.com/office/drawing/2014/main" id="{E676083B-1738-6249-7102-A22C42C98894}"/>
            </a:ext>
          </a:extLst>
        </xdr:cNvPr>
        <xdr:cNvGrpSpPr/>
      </xdr:nvGrpSpPr>
      <xdr:grpSpPr>
        <a:xfrm>
          <a:off x="3327439" y="13702366"/>
          <a:ext cx="2854057" cy="4054747"/>
          <a:chOff x="3404632" y="10462536"/>
          <a:chExt cx="2877254" cy="4016503"/>
        </a:xfrm>
      </xdr:grpSpPr>
      <xdr:pic>
        <xdr:nvPicPr>
          <xdr:cNvPr id="15" name="그림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404632" y="10462536"/>
            <a:ext cx="2877254" cy="4016503"/>
          </a:xfrm>
          <a:prstGeom prst="rect">
            <a:avLst/>
          </a:prstGeom>
        </xdr:spPr>
      </xdr:pic>
      <xdr:sp macro="" textlink="">
        <xdr:nvSpPr>
          <xdr:cNvPr id="16" name="직사각형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3802936" y="13326730"/>
            <a:ext cx="2362023" cy="118241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25</xdr:col>
      <xdr:colOff>326783</xdr:colOff>
      <xdr:row>61</xdr:row>
      <xdr:rowOff>106750</xdr:rowOff>
    </xdr:from>
    <xdr:to>
      <xdr:col>29</xdr:col>
      <xdr:colOff>332978</xdr:colOff>
      <xdr:row>79</xdr:row>
      <xdr:rowOff>180387</xdr:rowOff>
    </xdr:to>
    <xdr:grpSp>
      <xdr:nvGrpSpPr>
        <xdr:cNvPr id="24" name="그룹 23">
          <a:extLst>
            <a:ext uri="{FF2B5EF4-FFF2-40B4-BE49-F238E27FC236}">
              <a16:creationId xmlns:a16="http://schemas.microsoft.com/office/drawing/2014/main" id="{A9B67A34-C272-8C1E-990E-DEEF27B27946}"/>
            </a:ext>
          </a:extLst>
        </xdr:cNvPr>
        <xdr:cNvGrpSpPr/>
      </xdr:nvGrpSpPr>
      <xdr:grpSpPr>
        <a:xfrm>
          <a:off x="6744662" y="13862164"/>
          <a:ext cx="2679764" cy="3857361"/>
          <a:chOff x="215039" y="3350775"/>
          <a:chExt cx="2677916" cy="3832265"/>
        </a:xfrm>
      </xdr:grpSpPr>
      <xdr:pic>
        <xdr:nvPicPr>
          <xdr:cNvPr id="14" name="그림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15039" y="3350775"/>
            <a:ext cx="2677916" cy="3832265"/>
          </a:xfrm>
          <a:prstGeom prst="rect">
            <a:avLst/>
          </a:prstGeom>
        </xdr:spPr>
      </xdr:pic>
      <xdr:sp macro="" textlink="">
        <xdr:nvSpPr>
          <xdr:cNvPr id="17" name="직사각형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/>
        </xdr:nvSpPr>
        <xdr:spPr>
          <a:xfrm>
            <a:off x="1570873" y="4628863"/>
            <a:ext cx="1187887" cy="85396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72046</xdr:colOff>
      <xdr:row>60</xdr:row>
      <xdr:rowOff>167746</xdr:rowOff>
    </xdr:from>
    <xdr:to>
      <xdr:col>2</xdr:col>
      <xdr:colOff>1123080</xdr:colOff>
      <xdr:row>80</xdr:row>
      <xdr:rowOff>21582</xdr:rowOff>
    </xdr:to>
    <xdr:grpSp>
      <xdr:nvGrpSpPr>
        <xdr:cNvPr id="25" name="그룹 24">
          <a:extLst>
            <a:ext uri="{FF2B5EF4-FFF2-40B4-BE49-F238E27FC236}">
              <a16:creationId xmlns:a16="http://schemas.microsoft.com/office/drawing/2014/main" id="{C9BCF738-243E-ADD8-0912-37C225AE3A2A}"/>
            </a:ext>
          </a:extLst>
        </xdr:cNvPr>
        <xdr:cNvGrpSpPr/>
      </xdr:nvGrpSpPr>
      <xdr:grpSpPr>
        <a:xfrm>
          <a:off x="118029" y="13712953"/>
          <a:ext cx="2975741" cy="4057974"/>
          <a:chOff x="88539" y="10385862"/>
          <a:chExt cx="2973893" cy="4021024"/>
        </a:xfrm>
      </xdr:grpSpPr>
      <xdr:pic>
        <xdr:nvPicPr>
          <xdr:cNvPr id="13" name="그림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539" y="10385862"/>
            <a:ext cx="2973893" cy="4021024"/>
          </a:xfrm>
          <a:prstGeom prst="rect">
            <a:avLst/>
          </a:prstGeom>
        </xdr:spPr>
      </xdr:pic>
      <xdr:sp macro="" textlink="">
        <xdr:nvSpPr>
          <xdr:cNvPr id="18" name="직사각형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>
          <a:xfrm>
            <a:off x="372317" y="13364643"/>
            <a:ext cx="2506183" cy="100628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2</xdr:col>
      <xdr:colOff>1292798</xdr:colOff>
      <xdr:row>27</xdr:row>
      <xdr:rowOff>234752</xdr:rowOff>
    </xdr:from>
    <xdr:to>
      <xdr:col>25</xdr:col>
      <xdr:colOff>235523</xdr:colOff>
      <xdr:row>44</xdr:row>
      <xdr:rowOff>115777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0DFB42C9-11CB-B500-F557-E55D13F1C669}"/>
            </a:ext>
          </a:extLst>
        </xdr:cNvPr>
        <xdr:cNvGrpSpPr/>
      </xdr:nvGrpSpPr>
      <xdr:grpSpPr>
        <a:xfrm>
          <a:off x="3263488" y="6632924"/>
          <a:ext cx="3389914" cy="3664750"/>
          <a:chOff x="3254999" y="3286634"/>
          <a:chExt cx="3413522" cy="3643141"/>
        </a:xfrm>
      </xdr:grpSpPr>
      <xdr:pic>
        <xdr:nvPicPr>
          <xdr:cNvPr id="2" name="그림 1">
            <a:extLst>
              <a:ext uri="{FF2B5EF4-FFF2-40B4-BE49-F238E27FC236}">
                <a16:creationId xmlns:a16="http://schemas.microsoft.com/office/drawing/2014/main" id="{0EF23B99-E0CB-AFDB-7A86-920518B1BB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254999" y="3286634"/>
            <a:ext cx="3413522" cy="3643141"/>
          </a:xfrm>
          <a:prstGeom prst="rect">
            <a:avLst/>
          </a:prstGeom>
        </xdr:spPr>
      </xdr:pic>
      <xdr:sp macro="" textlink="">
        <xdr:nvSpPr>
          <xdr:cNvPr id="7" name="직사각형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5626043" y="6296488"/>
            <a:ext cx="304461" cy="102100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3" name="직사각형 2">
            <a:extLst>
              <a:ext uri="{FF2B5EF4-FFF2-40B4-BE49-F238E27FC236}">
                <a16:creationId xmlns:a16="http://schemas.microsoft.com/office/drawing/2014/main" id="{B1A48043-77C3-4286-80CD-7AE3CA709F4B}"/>
              </a:ext>
            </a:extLst>
          </xdr:cNvPr>
          <xdr:cNvSpPr/>
        </xdr:nvSpPr>
        <xdr:spPr>
          <a:xfrm>
            <a:off x="3591094" y="6296488"/>
            <a:ext cx="309564" cy="102100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2</xdr:col>
      <xdr:colOff>1463165</xdr:colOff>
      <xdr:row>33</xdr:row>
      <xdr:rowOff>2973</xdr:rowOff>
    </xdr:from>
    <xdr:to>
      <xdr:col>25</xdr:col>
      <xdr:colOff>247908</xdr:colOff>
      <xdr:row>54</xdr:row>
      <xdr:rowOff>96230</xdr:rowOff>
    </xdr:to>
    <xdr:grpSp>
      <xdr:nvGrpSpPr>
        <xdr:cNvPr id="27" name="그룹 26">
          <a:extLst>
            <a:ext uri="{FF2B5EF4-FFF2-40B4-BE49-F238E27FC236}">
              <a16:creationId xmlns:a16="http://schemas.microsoft.com/office/drawing/2014/main" id="{628503C0-8018-7286-B456-61611808C7B3}"/>
            </a:ext>
          </a:extLst>
        </xdr:cNvPr>
        <xdr:cNvGrpSpPr/>
      </xdr:nvGrpSpPr>
      <xdr:grpSpPr>
        <a:xfrm>
          <a:off x="3433855" y="7820042"/>
          <a:ext cx="3231932" cy="4560154"/>
          <a:chOff x="6401662" y="10406884"/>
          <a:chExt cx="3225568" cy="4518215"/>
        </a:xfrm>
      </xdr:grpSpPr>
      <xdr:pic>
        <xdr:nvPicPr>
          <xdr:cNvPr id="19" name="그림 18">
            <a:extLst>
              <a:ext uri="{FF2B5EF4-FFF2-40B4-BE49-F238E27FC236}">
                <a16:creationId xmlns:a16="http://schemas.microsoft.com/office/drawing/2014/main" id="{7392BACB-FABD-E1D1-FB27-E29B31A636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401662" y="10406884"/>
            <a:ext cx="3225568" cy="4518215"/>
          </a:xfrm>
          <a:prstGeom prst="rect">
            <a:avLst/>
          </a:prstGeom>
        </xdr:spPr>
      </xdr:pic>
      <xdr:sp macro="" textlink="">
        <xdr:nvSpPr>
          <xdr:cNvPr id="20" name="직사각형 19">
            <a:extLst>
              <a:ext uri="{FF2B5EF4-FFF2-40B4-BE49-F238E27FC236}">
                <a16:creationId xmlns:a16="http://schemas.microsoft.com/office/drawing/2014/main" id="{D0AD2FE5-876B-438C-B617-0E751AC98E47}"/>
              </a:ext>
            </a:extLst>
          </xdr:cNvPr>
          <xdr:cNvSpPr/>
        </xdr:nvSpPr>
        <xdr:spPr>
          <a:xfrm>
            <a:off x="6504159" y="12877544"/>
            <a:ext cx="1654086" cy="266494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105675</xdr:colOff>
      <xdr:row>85</xdr:row>
      <xdr:rowOff>115955</xdr:rowOff>
    </xdr:from>
    <xdr:to>
      <xdr:col>7</xdr:col>
      <xdr:colOff>15710</xdr:colOff>
      <xdr:row>111</xdr:row>
      <xdr:rowOff>149088</xdr:rowOff>
    </xdr:to>
    <xdr:grpSp>
      <xdr:nvGrpSpPr>
        <xdr:cNvPr id="28" name="그룹 27">
          <a:extLst>
            <a:ext uri="{FF2B5EF4-FFF2-40B4-BE49-F238E27FC236}">
              <a16:creationId xmlns:a16="http://schemas.microsoft.com/office/drawing/2014/main" id="{A5459C1D-6E00-F20C-D174-A5B2C70D2776}"/>
            </a:ext>
          </a:extLst>
        </xdr:cNvPr>
        <xdr:cNvGrpSpPr/>
      </xdr:nvGrpSpPr>
      <xdr:grpSpPr>
        <a:xfrm>
          <a:off x="151658" y="18916334"/>
          <a:ext cx="4009069" cy="5498513"/>
          <a:chOff x="89110" y="16700311"/>
          <a:chExt cx="4001643" cy="5861516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91F3CDC8-074F-5EA2-AB11-DDCC24A13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9110" y="16700311"/>
            <a:ext cx="4001643" cy="5861516"/>
          </a:xfrm>
          <a:prstGeom prst="rect">
            <a:avLst/>
          </a:prstGeom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622448DE-8173-448D-A894-F1C26E6B7B70}"/>
              </a:ext>
            </a:extLst>
          </xdr:cNvPr>
          <xdr:cNvSpPr/>
        </xdr:nvSpPr>
        <xdr:spPr>
          <a:xfrm>
            <a:off x="219717" y="17741307"/>
            <a:ext cx="1229740" cy="149127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8" name="직사각형 7">
            <a:extLst>
              <a:ext uri="{FF2B5EF4-FFF2-40B4-BE49-F238E27FC236}">
                <a16:creationId xmlns:a16="http://schemas.microsoft.com/office/drawing/2014/main" id="{94B1D3C5-3E72-4B8E-9EA4-BBE82C0D64CF}"/>
              </a:ext>
            </a:extLst>
          </xdr:cNvPr>
          <xdr:cNvSpPr/>
        </xdr:nvSpPr>
        <xdr:spPr>
          <a:xfrm>
            <a:off x="2036922" y="17885425"/>
            <a:ext cx="1806208" cy="137532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17</xdr:col>
      <xdr:colOff>41128</xdr:colOff>
      <xdr:row>85</xdr:row>
      <xdr:rowOff>94536</xdr:rowOff>
    </xdr:from>
    <xdr:to>
      <xdr:col>29</xdr:col>
      <xdr:colOff>646042</xdr:colOff>
      <xdr:row>113</xdr:row>
      <xdr:rowOff>182218</xdr:rowOff>
    </xdr:to>
    <xdr:grpSp>
      <xdr:nvGrpSpPr>
        <xdr:cNvPr id="29" name="그룹 28">
          <a:extLst>
            <a:ext uri="{FF2B5EF4-FFF2-40B4-BE49-F238E27FC236}">
              <a16:creationId xmlns:a16="http://schemas.microsoft.com/office/drawing/2014/main" id="{E910482D-090E-D13E-E304-90383F380D4F}"/>
            </a:ext>
          </a:extLst>
        </xdr:cNvPr>
        <xdr:cNvGrpSpPr/>
      </xdr:nvGrpSpPr>
      <xdr:grpSpPr>
        <a:xfrm>
          <a:off x="5460525" y="18894915"/>
          <a:ext cx="4276965" cy="5973475"/>
          <a:chOff x="5018976" y="16750861"/>
          <a:chExt cx="4265828" cy="588550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A36122D9-4E0C-CAA6-B040-AA83CD57FD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5018976" y="16750861"/>
            <a:ext cx="4265828" cy="5885509"/>
          </a:xfrm>
          <a:prstGeom prst="rect">
            <a:avLst/>
          </a:prstGeom>
        </xdr:spPr>
      </xdr:pic>
      <xdr:sp macro="" textlink="">
        <xdr:nvSpPr>
          <xdr:cNvPr id="9" name="직사각형 8">
            <a:extLst>
              <a:ext uri="{FF2B5EF4-FFF2-40B4-BE49-F238E27FC236}">
                <a16:creationId xmlns:a16="http://schemas.microsoft.com/office/drawing/2014/main" id="{F58774F9-E237-445C-B598-A4C2E1AFBB39}"/>
              </a:ext>
            </a:extLst>
          </xdr:cNvPr>
          <xdr:cNvSpPr/>
        </xdr:nvSpPr>
        <xdr:spPr>
          <a:xfrm>
            <a:off x="5204192" y="17136717"/>
            <a:ext cx="4072330" cy="1018762"/>
          </a:xfrm>
          <a:prstGeom prst="rect">
            <a:avLst/>
          </a:prstGeom>
          <a:noFill/>
          <a:ln w="2222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 editAs="oneCell">
    <xdr:from>
      <xdr:col>25</xdr:col>
      <xdr:colOff>203638</xdr:colOff>
      <xdr:row>116</xdr:row>
      <xdr:rowOff>16566</xdr:rowOff>
    </xdr:from>
    <xdr:to>
      <xdr:col>29</xdr:col>
      <xdr:colOff>579781</xdr:colOff>
      <xdr:row>137</xdr:row>
      <xdr:rowOff>117510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4721033D-ED5A-7880-685E-C1709D90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21517" y="25569842"/>
          <a:ext cx="3049712" cy="4515289"/>
        </a:xfrm>
        <a:prstGeom prst="rect">
          <a:avLst/>
        </a:prstGeom>
      </xdr:spPr>
    </xdr:pic>
    <xdr:clientData/>
  </xdr:twoCellAnchor>
  <xdr:twoCellAnchor>
    <xdr:from>
      <xdr:col>25</xdr:col>
      <xdr:colOff>538655</xdr:colOff>
      <xdr:row>120</xdr:row>
      <xdr:rowOff>170794</xdr:rowOff>
    </xdr:from>
    <xdr:to>
      <xdr:col>29</xdr:col>
      <xdr:colOff>459828</xdr:colOff>
      <xdr:row>121</xdr:row>
      <xdr:rowOff>111673</xdr:rowOff>
    </xdr:to>
    <xdr:sp macro="" textlink="">
      <xdr:nvSpPr>
        <xdr:cNvPr id="31" name="직사각형 30">
          <a:extLst>
            <a:ext uri="{FF2B5EF4-FFF2-40B4-BE49-F238E27FC236}">
              <a16:creationId xmlns:a16="http://schemas.microsoft.com/office/drawing/2014/main" id="{74D3636D-8571-6ECD-0EFE-57B462AC6E9C}"/>
            </a:ext>
          </a:extLst>
        </xdr:cNvPr>
        <xdr:cNvSpPr/>
      </xdr:nvSpPr>
      <xdr:spPr>
        <a:xfrm>
          <a:off x="6956534" y="26564897"/>
          <a:ext cx="2594742" cy="151086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1357874</xdr:colOff>
      <xdr:row>115</xdr:row>
      <xdr:rowOff>177362</xdr:rowOff>
    </xdr:from>
    <xdr:to>
      <xdr:col>24</xdr:col>
      <xdr:colOff>63789</xdr:colOff>
      <xdr:row>139</xdr:row>
      <xdr:rowOff>6569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ACDF5835-DADB-6044-E9E0-ADA3AF6E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33058" y="25448691"/>
          <a:ext cx="3037284" cy="4882470"/>
        </a:xfrm>
        <a:prstGeom prst="rect">
          <a:avLst/>
        </a:prstGeom>
      </xdr:spPr>
    </xdr:pic>
    <xdr:clientData/>
  </xdr:twoCellAnchor>
  <xdr:twoCellAnchor>
    <xdr:from>
      <xdr:col>4</xdr:col>
      <xdr:colOff>65689</xdr:colOff>
      <xdr:row>126</xdr:row>
      <xdr:rowOff>126125</xdr:rowOff>
    </xdr:from>
    <xdr:to>
      <xdr:col>23</xdr:col>
      <xdr:colOff>52551</xdr:colOff>
      <xdr:row>127</xdr:row>
      <xdr:rowOff>45983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id="{C496B739-535E-4ED9-8A2A-5156183E9A5A}"/>
            </a:ext>
          </a:extLst>
        </xdr:cNvPr>
        <xdr:cNvSpPr/>
      </xdr:nvSpPr>
      <xdr:spPr>
        <a:xfrm>
          <a:off x="3757448" y="27544987"/>
          <a:ext cx="2463362" cy="130065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13138</xdr:colOff>
      <xdr:row>115</xdr:row>
      <xdr:rowOff>190500</xdr:rowOff>
    </xdr:from>
    <xdr:to>
      <xdr:col>2</xdr:col>
      <xdr:colOff>1221827</xdr:colOff>
      <xdr:row>139</xdr:row>
      <xdr:rowOff>183931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B5C5CF23-A585-4DD6-1FE5-2213FE5F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121" y="25533569"/>
          <a:ext cx="3133396" cy="5038397"/>
        </a:xfrm>
        <a:prstGeom prst="rect">
          <a:avLst/>
        </a:prstGeom>
      </xdr:spPr>
    </xdr:pic>
    <xdr:clientData/>
  </xdr:twoCellAnchor>
  <xdr:twoCellAnchor>
    <xdr:from>
      <xdr:col>1</xdr:col>
      <xdr:colOff>99847</xdr:colOff>
      <xdr:row>119</xdr:row>
      <xdr:rowOff>88024</xdr:rowOff>
    </xdr:from>
    <xdr:to>
      <xdr:col>2</xdr:col>
      <xdr:colOff>1116723</xdr:colOff>
      <xdr:row>119</xdr:row>
      <xdr:rowOff>203637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id="{CE4E556E-CA78-4F7E-884E-F621FF73DA79}"/>
            </a:ext>
          </a:extLst>
        </xdr:cNvPr>
        <xdr:cNvSpPr/>
      </xdr:nvSpPr>
      <xdr:spPr>
        <a:xfrm>
          <a:off x="145830" y="26271921"/>
          <a:ext cx="2941583" cy="115613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85396</xdr:colOff>
      <xdr:row>26</xdr:row>
      <xdr:rowOff>157655</xdr:rowOff>
    </xdr:from>
    <xdr:to>
      <xdr:col>1</xdr:col>
      <xdr:colOff>1799896</xdr:colOff>
      <xdr:row>28</xdr:row>
      <xdr:rowOff>91966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id="{D8D613AA-CD8F-6250-BFC6-607738D382C9}"/>
            </a:ext>
          </a:extLst>
        </xdr:cNvPr>
        <xdr:cNvSpPr/>
      </xdr:nvSpPr>
      <xdr:spPr>
        <a:xfrm>
          <a:off x="131379" y="6319345"/>
          <a:ext cx="1714500" cy="40727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노임적용자료</a:t>
          </a:r>
        </a:p>
      </xdr:txBody>
    </xdr:sp>
    <xdr:clientData/>
  </xdr:twoCellAnchor>
  <xdr:twoCellAnchor>
    <xdr:from>
      <xdr:col>1</xdr:col>
      <xdr:colOff>164225</xdr:colOff>
      <xdr:row>55</xdr:row>
      <xdr:rowOff>164226</xdr:rowOff>
    </xdr:from>
    <xdr:to>
      <xdr:col>1</xdr:col>
      <xdr:colOff>1878725</xdr:colOff>
      <xdr:row>57</xdr:row>
      <xdr:rowOff>151088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id="{E13C7039-9CA4-4D18-9884-7FEC6C167C0E}"/>
            </a:ext>
          </a:extLst>
        </xdr:cNvPr>
        <xdr:cNvSpPr/>
      </xdr:nvSpPr>
      <xdr:spPr>
        <a:xfrm>
          <a:off x="210208" y="12658398"/>
          <a:ext cx="1714500" cy="40727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굴삭기</a:t>
          </a:r>
          <a:r>
            <a:rPr lang="en-US" altLang="ko-KR" sz="1100"/>
            <a:t>06W </a:t>
          </a:r>
          <a:r>
            <a:rPr lang="ko-KR" altLang="en-US" sz="1100"/>
            <a:t>타이어</a:t>
          </a:r>
        </a:p>
      </xdr:txBody>
    </xdr:sp>
    <xdr:clientData/>
  </xdr:twoCellAnchor>
  <xdr:twoCellAnchor>
    <xdr:from>
      <xdr:col>1</xdr:col>
      <xdr:colOff>91966</xdr:colOff>
      <xdr:row>85</xdr:row>
      <xdr:rowOff>177363</xdr:rowOff>
    </xdr:from>
    <xdr:to>
      <xdr:col>1</xdr:col>
      <xdr:colOff>1806466</xdr:colOff>
      <xdr:row>87</xdr:row>
      <xdr:rowOff>164225</xdr:rowOff>
    </xdr:to>
    <xdr:sp macro="" textlink="">
      <xdr:nvSpPr>
        <xdr:cNvPr id="38" name="직사각형 37">
          <a:extLst>
            <a:ext uri="{FF2B5EF4-FFF2-40B4-BE49-F238E27FC236}">
              <a16:creationId xmlns:a16="http://schemas.microsoft.com/office/drawing/2014/main" id="{BDB65511-53DB-402B-9099-5093B4D5DC60}"/>
            </a:ext>
          </a:extLst>
        </xdr:cNvPr>
        <xdr:cNvSpPr/>
      </xdr:nvSpPr>
      <xdr:spPr>
        <a:xfrm>
          <a:off x="137949" y="18977742"/>
          <a:ext cx="1714500" cy="40727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부착용 집게</a:t>
          </a:r>
        </a:p>
      </xdr:txBody>
    </xdr:sp>
    <xdr:clientData/>
  </xdr:twoCellAnchor>
  <xdr:twoCellAnchor>
    <xdr:from>
      <xdr:col>0</xdr:col>
      <xdr:colOff>39414</xdr:colOff>
      <xdr:row>115</xdr:row>
      <xdr:rowOff>65690</xdr:rowOff>
    </xdr:from>
    <xdr:to>
      <xdr:col>1</xdr:col>
      <xdr:colOff>1707931</xdr:colOff>
      <xdr:row>117</xdr:row>
      <xdr:rowOff>52552</xdr:rowOff>
    </xdr:to>
    <xdr:sp macro="" textlink="">
      <xdr:nvSpPr>
        <xdr:cNvPr id="39" name="직사각형 38">
          <a:extLst>
            <a:ext uri="{FF2B5EF4-FFF2-40B4-BE49-F238E27FC236}">
              <a16:creationId xmlns:a16="http://schemas.microsoft.com/office/drawing/2014/main" id="{E75ADCD5-9D2B-455D-B7AC-41A33B117CFA}"/>
            </a:ext>
          </a:extLst>
        </xdr:cNvPr>
        <xdr:cNvSpPr/>
      </xdr:nvSpPr>
      <xdr:spPr>
        <a:xfrm>
          <a:off x="39414" y="25172276"/>
          <a:ext cx="1714500" cy="40727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고소작업차</a:t>
          </a:r>
        </a:p>
      </xdr:txBody>
    </xdr:sp>
    <xdr:clientData/>
  </xdr:twoCellAnchor>
  <xdr:twoCellAnchor>
    <xdr:from>
      <xdr:col>26</xdr:col>
      <xdr:colOff>75462</xdr:colOff>
      <xdr:row>39</xdr:row>
      <xdr:rowOff>58357</xdr:rowOff>
    </xdr:from>
    <xdr:to>
      <xdr:col>26</xdr:col>
      <xdr:colOff>455192</xdr:colOff>
      <xdr:row>40</xdr:row>
      <xdr:rowOff>96916</xdr:rowOff>
    </xdr:to>
    <xdr:sp macro="" textlink="">
      <xdr:nvSpPr>
        <xdr:cNvPr id="40" name="직사각형 39">
          <a:extLst>
            <a:ext uri="{FF2B5EF4-FFF2-40B4-BE49-F238E27FC236}">
              <a16:creationId xmlns:a16="http://schemas.microsoft.com/office/drawing/2014/main" id="{A786C179-C62D-4276-9B5C-D20FCC3BFAB5}"/>
            </a:ext>
          </a:extLst>
        </xdr:cNvPr>
        <xdr:cNvSpPr/>
      </xdr:nvSpPr>
      <xdr:spPr>
        <a:xfrm>
          <a:off x="7164067" y="9327686"/>
          <a:ext cx="379730" cy="249112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27</xdr:col>
      <xdr:colOff>461209</xdr:colOff>
      <xdr:row>39</xdr:row>
      <xdr:rowOff>155611</xdr:rowOff>
    </xdr:from>
    <xdr:to>
      <xdr:col>28</xdr:col>
      <xdr:colOff>255671</xdr:colOff>
      <xdr:row>40</xdr:row>
      <xdr:rowOff>40105</xdr:rowOff>
    </xdr:to>
    <xdr:sp macro="" textlink="">
      <xdr:nvSpPr>
        <xdr:cNvPr id="42" name="직사각형 41">
          <a:extLst>
            <a:ext uri="{FF2B5EF4-FFF2-40B4-BE49-F238E27FC236}">
              <a16:creationId xmlns:a16="http://schemas.microsoft.com/office/drawing/2014/main" id="{5D2165B5-7ABA-4C15-8563-13417C1BDFC6}"/>
            </a:ext>
          </a:extLst>
        </xdr:cNvPr>
        <xdr:cNvSpPr/>
      </xdr:nvSpPr>
      <xdr:spPr>
        <a:xfrm>
          <a:off x="8206538" y="9424940"/>
          <a:ext cx="451186" cy="95047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624052</xdr:colOff>
      <xdr:row>145</xdr:row>
      <xdr:rowOff>118240</xdr:rowOff>
    </xdr:from>
    <xdr:to>
      <xdr:col>10</xdr:col>
      <xdr:colOff>26276</xdr:colOff>
      <xdr:row>173</xdr:row>
      <xdr:rowOff>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76249559-64AB-2BD1-4AA0-1DFCDEDA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0035" y="31767516"/>
          <a:ext cx="3901965" cy="5767553"/>
        </a:xfrm>
        <a:prstGeom prst="rect">
          <a:avLst/>
        </a:prstGeom>
      </xdr:spPr>
    </xdr:pic>
    <xdr:clientData/>
  </xdr:twoCellAnchor>
  <xdr:twoCellAnchor editAs="oneCell">
    <xdr:from>
      <xdr:col>16</xdr:col>
      <xdr:colOff>39414</xdr:colOff>
      <xdr:row>144</xdr:row>
      <xdr:rowOff>170793</xdr:rowOff>
    </xdr:from>
    <xdr:to>
      <xdr:col>29</xdr:col>
      <xdr:colOff>545225</xdr:colOff>
      <xdr:row>172</xdr:row>
      <xdr:rowOff>105103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9FFBB689-B821-E066-E975-0A2B127D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34000" y="31609862"/>
          <a:ext cx="4302673" cy="5820103"/>
        </a:xfrm>
        <a:prstGeom prst="rect">
          <a:avLst/>
        </a:prstGeom>
      </xdr:spPr>
    </xdr:pic>
    <xdr:clientData/>
  </xdr:twoCellAnchor>
  <xdr:twoCellAnchor>
    <xdr:from>
      <xdr:col>1</xdr:col>
      <xdr:colOff>1839309</xdr:colOff>
      <xdr:row>158</xdr:row>
      <xdr:rowOff>190499</xdr:rowOff>
    </xdr:from>
    <xdr:to>
      <xdr:col>8</xdr:col>
      <xdr:colOff>52551</xdr:colOff>
      <xdr:row>159</xdr:row>
      <xdr:rowOff>110358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id="{3839EDCA-6066-4FE5-8FD3-7EAB342750D8}"/>
            </a:ext>
          </a:extLst>
        </xdr:cNvPr>
        <xdr:cNvSpPr/>
      </xdr:nvSpPr>
      <xdr:spPr>
        <a:xfrm>
          <a:off x="1885292" y="34572465"/>
          <a:ext cx="2463362" cy="130065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40725</xdr:colOff>
      <xdr:row>152</xdr:row>
      <xdr:rowOff>178675</xdr:rowOff>
    </xdr:from>
    <xdr:to>
      <xdr:col>29</xdr:col>
      <xdr:colOff>308741</xdr:colOff>
      <xdr:row>153</xdr:row>
      <xdr:rowOff>124810</xdr:rowOff>
    </xdr:to>
    <xdr:sp macro="" textlink="">
      <xdr:nvSpPr>
        <xdr:cNvPr id="46" name="직사각형 45">
          <a:extLst>
            <a:ext uri="{FF2B5EF4-FFF2-40B4-BE49-F238E27FC236}">
              <a16:creationId xmlns:a16="http://schemas.microsoft.com/office/drawing/2014/main" id="{A510594F-DD56-4726-B2BF-B85938F2CD16}"/>
            </a:ext>
          </a:extLst>
        </xdr:cNvPr>
        <xdr:cNvSpPr/>
      </xdr:nvSpPr>
      <xdr:spPr>
        <a:xfrm>
          <a:off x="5709742" y="33299399"/>
          <a:ext cx="3690447" cy="156342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tma.co.kr/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9"/>
  <sheetViews>
    <sheetView view="pageBreakPreview" zoomScale="115" zoomScaleNormal="100" zoomScaleSheetLayoutView="115" workbookViewId="0">
      <selection activeCell="G19" sqref="G19"/>
    </sheetView>
  </sheetViews>
  <sheetFormatPr defaultColWidth="9.125" defaultRowHeight="16.5" x14ac:dyDescent="0.3"/>
  <cols>
    <col min="1" max="1" width="10" style="1" customWidth="1"/>
    <col min="2" max="3" width="24.25" style="1" customWidth="1"/>
    <col min="4" max="4" width="8.75" style="1" customWidth="1"/>
    <col min="5" max="5" width="5.5" style="1" customWidth="1"/>
    <col min="6" max="6" width="10" style="39" customWidth="1"/>
    <col min="7" max="7" width="11.5" style="39" customWidth="1"/>
    <col min="8" max="8" width="10" style="1" customWidth="1"/>
    <col min="9" max="9" width="11.5" style="1" customWidth="1"/>
    <col min="10" max="10" width="10" style="1" customWidth="1"/>
    <col min="11" max="11" width="11.5" style="1" customWidth="1"/>
    <col min="12" max="12" width="10" style="1" customWidth="1"/>
    <col min="13" max="13" width="11.5" style="1" customWidth="1"/>
    <col min="14" max="14" width="10" style="1" customWidth="1"/>
    <col min="15" max="15" width="0" style="1" hidden="1" customWidth="1"/>
    <col min="16" max="16384" width="9.125" style="1"/>
  </cols>
  <sheetData>
    <row r="1" spans="1:15" s="95" customFormat="1" ht="24.95" customHeight="1" x14ac:dyDescent="0.3">
      <c r="A1" s="115" t="s">
        <v>53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94" t="s">
        <v>54</v>
      </c>
    </row>
    <row r="2" spans="1:15" s="95" customFormat="1" ht="21.95" customHeight="1" x14ac:dyDescent="0.3">
      <c r="A2" s="96"/>
      <c r="F2" s="97"/>
      <c r="G2" s="97"/>
      <c r="O2" s="98" t="str">
        <f ca="1">MID(CELL("filename",$A$1),FIND("]",CELL("filename",$A$1))+1,LEN(CELL("filename",$A$1)))</f>
        <v>설계내역서</v>
      </c>
    </row>
    <row r="3" spans="1:15" s="97" customFormat="1" ht="21.95" customHeight="1" x14ac:dyDescent="0.3">
      <c r="A3" s="113" t="s">
        <v>55</v>
      </c>
      <c r="B3" s="113" t="s">
        <v>56</v>
      </c>
      <c r="C3" s="113" t="s">
        <v>57</v>
      </c>
      <c r="D3" s="113" t="s">
        <v>77</v>
      </c>
      <c r="E3" s="113" t="s">
        <v>59</v>
      </c>
      <c r="F3" s="113" t="s">
        <v>37</v>
      </c>
      <c r="G3" s="114"/>
      <c r="H3" s="113" t="s">
        <v>3</v>
      </c>
      <c r="I3" s="114"/>
      <c r="J3" s="113" t="s">
        <v>5</v>
      </c>
      <c r="K3" s="114"/>
      <c r="L3" s="113" t="s">
        <v>27</v>
      </c>
      <c r="M3" s="114"/>
      <c r="N3" s="113" t="s">
        <v>62</v>
      </c>
      <c r="O3" s="100"/>
    </row>
    <row r="4" spans="1:15" s="97" customFormat="1" ht="21.95" customHeight="1" x14ac:dyDescent="0.3">
      <c r="A4" s="114"/>
      <c r="B4" s="114"/>
      <c r="C4" s="114"/>
      <c r="D4" s="114"/>
      <c r="E4" s="114"/>
      <c r="F4" s="99" t="s">
        <v>63</v>
      </c>
      <c r="G4" s="99" t="s">
        <v>64</v>
      </c>
      <c r="H4" s="99" t="s">
        <v>63</v>
      </c>
      <c r="I4" s="99" t="s">
        <v>64</v>
      </c>
      <c r="J4" s="99" t="s">
        <v>63</v>
      </c>
      <c r="K4" s="99" t="s">
        <v>64</v>
      </c>
      <c r="L4" s="99" t="s">
        <v>63</v>
      </c>
      <c r="M4" s="99" t="s">
        <v>64</v>
      </c>
      <c r="N4" s="114"/>
      <c r="O4" s="100"/>
    </row>
    <row r="5" spans="1:15" s="95" customFormat="1" ht="21.95" customHeight="1" x14ac:dyDescent="0.3">
      <c r="A5" s="103">
        <v>1</v>
      </c>
      <c r="B5" s="102" t="str">
        <f>일위대가목록!B4</f>
        <v>가로수 제거</v>
      </c>
      <c r="C5" s="103" t="str">
        <f>일위대가목록!C4</f>
        <v>흉고직경 11cm 미만</v>
      </c>
      <c r="D5" s="103">
        <v>1</v>
      </c>
      <c r="E5" s="103" t="str">
        <f>일위대가목록!D4</f>
        <v>주</v>
      </c>
      <c r="F5" s="99">
        <f>SUM(H5,J5,L5)</f>
        <v>95831</v>
      </c>
      <c r="G5" s="99">
        <f>SUM(I5,K5,M5)</f>
        <v>95831</v>
      </c>
      <c r="H5" s="104">
        <f>일위대가목록!E4</f>
        <v>8493</v>
      </c>
      <c r="I5" s="104">
        <f>TRUNC($D5*H5,0)</f>
        <v>8493</v>
      </c>
      <c r="J5" s="104">
        <f>일위대가목록!F4</f>
        <v>77530</v>
      </c>
      <c r="K5" s="104">
        <f>TRUNC($D5*J5,0)</f>
        <v>77530</v>
      </c>
      <c r="L5" s="104">
        <f>일위대가목록!G4</f>
        <v>9808</v>
      </c>
      <c r="M5" s="104">
        <f>TRUNC($D5*L5,0)</f>
        <v>9808</v>
      </c>
      <c r="N5" s="104"/>
      <c r="O5" s="98" t="str">
        <f>"_x0007_`COD|E3_x0005_`QTY1|1_x0005_`EXI|0_x0005_`END|"&amp;ROW(M52)&amp;"_x0005_`"</f>
        <v>_x0007_`COD|E3_x0005_`QTY1|1_x0005_`EXI|0_x0005_`END|52_x0005_`</v>
      </c>
    </row>
    <row r="6" spans="1:15" s="95" customFormat="1" ht="21.95" customHeight="1" x14ac:dyDescent="0.3">
      <c r="A6" s="101"/>
      <c r="B6" s="102"/>
      <c r="C6" s="103"/>
      <c r="D6" s="103"/>
      <c r="E6" s="103"/>
      <c r="F6" s="99"/>
      <c r="G6" s="99"/>
      <c r="H6" s="104"/>
      <c r="I6" s="104"/>
      <c r="J6" s="104"/>
      <c r="K6" s="104"/>
      <c r="L6" s="104"/>
      <c r="M6" s="104"/>
      <c r="N6" s="104"/>
      <c r="O6" s="98" t="e">
        <f>"_x0007_`COD|E2_x0005_`QTY1|1_x0005_`EXI|0_x0005_`END|"&amp;ROW(#REF!)&amp;"_x0005_`"</f>
        <v>#REF!</v>
      </c>
    </row>
    <row r="7" spans="1:15" s="95" customFormat="1" ht="21.95" customHeight="1" x14ac:dyDescent="0.3">
      <c r="A7" s="101"/>
      <c r="B7" s="101"/>
      <c r="C7" s="101"/>
      <c r="D7" s="105"/>
      <c r="E7" s="103"/>
      <c r="F7" s="99"/>
      <c r="G7" s="99"/>
      <c r="H7" s="104"/>
      <c r="I7" s="104"/>
      <c r="J7" s="104"/>
      <c r="K7" s="104"/>
      <c r="L7" s="104"/>
      <c r="M7" s="104"/>
      <c r="N7" s="104"/>
      <c r="O7" s="98" t="s">
        <v>65</v>
      </c>
    </row>
    <row r="8" spans="1:15" s="110" customFormat="1" ht="21.95" customHeight="1" x14ac:dyDescent="0.3">
      <c r="A8" s="106"/>
      <c r="B8" s="107"/>
      <c r="C8" s="107"/>
      <c r="D8" s="106"/>
      <c r="E8" s="106"/>
      <c r="F8" s="108"/>
      <c r="G8" s="108"/>
      <c r="H8" s="109"/>
      <c r="I8" s="109"/>
      <c r="J8" s="109"/>
      <c r="K8" s="109"/>
      <c r="L8" s="109"/>
      <c r="M8" s="109"/>
      <c r="N8" s="109"/>
    </row>
    <row r="9" spans="1:15" s="110" customFormat="1" ht="21.95" customHeight="1" x14ac:dyDescent="0.3">
      <c r="A9" s="106"/>
      <c r="B9" s="106"/>
      <c r="C9" s="106"/>
      <c r="D9" s="106"/>
      <c r="E9" s="106"/>
      <c r="F9" s="108"/>
      <c r="G9" s="108"/>
      <c r="H9" s="109"/>
      <c r="I9" s="109"/>
      <c r="J9" s="109"/>
      <c r="K9" s="109"/>
      <c r="L9" s="109"/>
      <c r="M9" s="109"/>
      <c r="N9" s="109"/>
    </row>
    <row r="10" spans="1:15" s="110" customFormat="1" ht="21.95" customHeight="1" x14ac:dyDescent="0.3">
      <c r="A10" s="106"/>
      <c r="B10" s="106"/>
      <c r="C10" s="106"/>
      <c r="D10" s="106"/>
      <c r="E10" s="106"/>
      <c r="F10" s="111"/>
      <c r="G10" s="111"/>
      <c r="H10" s="106"/>
      <c r="I10" s="106"/>
      <c r="J10" s="106"/>
      <c r="K10" s="106"/>
      <c r="L10" s="106"/>
      <c r="M10" s="106"/>
      <c r="N10" s="106"/>
    </row>
    <row r="11" spans="1:15" s="110" customFormat="1" ht="21.95" customHeight="1" x14ac:dyDescent="0.3">
      <c r="A11" s="106"/>
      <c r="B11" s="106"/>
      <c r="C11" s="106"/>
      <c r="D11" s="106"/>
      <c r="E11" s="106"/>
      <c r="F11" s="111"/>
      <c r="G11" s="111"/>
      <c r="H11" s="106"/>
      <c r="I11" s="106"/>
      <c r="J11" s="106"/>
      <c r="K11" s="106"/>
      <c r="L11" s="106"/>
      <c r="M11" s="106"/>
      <c r="N11" s="106"/>
    </row>
    <row r="12" spans="1:15" s="110" customFormat="1" ht="21.95" customHeight="1" x14ac:dyDescent="0.3">
      <c r="A12" s="109"/>
      <c r="B12" s="109"/>
      <c r="C12" s="109"/>
      <c r="D12" s="109"/>
      <c r="E12" s="109"/>
      <c r="F12" s="108"/>
      <c r="G12" s="108"/>
      <c r="H12" s="109"/>
      <c r="I12" s="109"/>
      <c r="J12" s="109"/>
      <c r="K12" s="109"/>
      <c r="L12" s="109"/>
      <c r="M12" s="109"/>
      <c r="N12" s="109"/>
    </row>
    <row r="13" spans="1:15" s="110" customFormat="1" ht="21.95" customHeight="1" x14ac:dyDescent="0.3">
      <c r="A13" s="109"/>
      <c r="B13" s="109"/>
      <c r="C13" s="109"/>
      <c r="D13" s="109"/>
      <c r="E13" s="109"/>
      <c r="F13" s="108"/>
      <c r="G13" s="108"/>
      <c r="H13" s="109"/>
      <c r="I13" s="109"/>
      <c r="J13" s="109"/>
      <c r="K13" s="109"/>
      <c r="L13" s="109"/>
      <c r="M13" s="109"/>
      <c r="N13" s="109"/>
    </row>
    <row r="14" spans="1:15" s="110" customFormat="1" ht="21.95" customHeight="1" x14ac:dyDescent="0.3">
      <c r="A14" s="109"/>
      <c r="B14" s="109"/>
      <c r="C14" s="109"/>
      <c r="D14" s="109"/>
      <c r="E14" s="109"/>
      <c r="F14" s="108"/>
      <c r="G14" s="108"/>
      <c r="H14" s="109"/>
      <c r="I14" s="109"/>
      <c r="J14" s="109"/>
      <c r="K14" s="109"/>
      <c r="L14" s="109"/>
      <c r="M14" s="109"/>
      <c r="N14" s="109"/>
    </row>
    <row r="15" spans="1:15" s="110" customFormat="1" ht="21.95" customHeight="1" x14ac:dyDescent="0.3">
      <c r="A15" s="109"/>
      <c r="B15" s="109"/>
      <c r="C15" s="109"/>
      <c r="D15" s="109"/>
      <c r="E15" s="109"/>
      <c r="F15" s="108"/>
      <c r="G15" s="108"/>
      <c r="H15" s="109"/>
      <c r="I15" s="109"/>
      <c r="J15" s="109"/>
      <c r="K15" s="109"/>
      <c r="L15" s="109"/>
      <c r="M15" s="109"/>
      <c r="N15" s="109"/>
    </row>
    <row r="16" spans="1:15" s="110" customFormat="1" ht="21.95" customHeight="1" x14ac:dyDescent="0.3">
      <c r="A16" s="109"/>
      <c r="B16" s="109"/>
      <c r="C16" s="109"/>
      <c r="D16" s="109"/>
      <c r="E16" s="109"/>
      <c r="F16" s="108"/>
      <c r="G16" s="108"/>
      <c r="H16" s="109"/>
      <c r="I16" s="109"/>
      <c r="J16" s="109"/>
      <c r="K16" s="109"/>
      <c r="L16" s="109"/>
      <c r="M16" s="109"/>
      <c r="N16" s="109"/>
    </row>
    <row r="17" spans="1:14" s="110" customFormat="1" ht="21.95" customHeight="1" x14ac:dyDescent="0.3">
      <c r="A17" s="109"/>
      <c r="B17" s="109"/>
      <c r="C17" s="109"/>
      <c r="D17" s="109"/>
      <c r="E17" s="109"/>
      <c r="F17" s="108"/>
      <c r="G17" s="108"/>
      <c r="H17" s="109"/>
      <c r="I17" s="109"/>
      <c r="J17" s="109"/>
      <c r="K17" s="109"/>
      <c r="L17" s="109"/>
      <c r="M17" s="109"/>
      <c r="N17" s="109"/>
    </row>
    <row r="18" spans="1:14" s="110" customFormat="1" ht="21.95" customHeight="1" x14ac:dyDescent="0.3">
      <c r="A18" s="109"/>
      <c r="B18" s="109"/>
      <c r="C18" s="109"/>
      <c r="D18" s="109"/>
      <c r="E18" s="109"/>
      <c r="F18" s="108"/>
      <c r="G18" s="108"/>
      <c r="H18" s="109"/>
      <c r="I18" s="109"/>
      <c r="J18" s="109"/>
      <c r="K18" s="109"/>
      <c r="L18" s="109"/>
      <c r="M18" s="109"/>
      <c r="N18" s="109"/>
    </row>
    <row r="19" spans="1:14" s="110" customFormat="1" ht="21.95" customHeight="1" x14ac:dyDescent="0.3">
      <c r="A19" s="109"/>
      <c r="B19" s="109"/>
      <c r="C19" s="109"/>
      <c r="D19" s="109"/>
      <c r="E19" s="109"/>
      <c r="F19" s="108"/>
      <c r="G19" s="108"/>
      <c r="H19" s="109"/>
      <c r="I19" s="109"/>
      <c r="J19" s="109"/>
      <c r="K19" s="109"/>
      <c r="L19" s="109"/>
      <c r="M19" s="109"/>
      <c r="N19" s="109"/>
    </row>
    <row r="20" spans="1:14" s="110" customFormat="1" ht="21.95" customHeight="1" x14ac:dyDescent="0.3">
      <c r="A20" s="109"/>
      <c r="B20" s="109"/>
      <c r="C20" s="109"/>
      <c r="D20" s="109"/>
      <c r="E20" s="109"/>
      <c r="F20" s="108"/>
      <c r="G20" s="108"/>
      <c r="H20" s="109"/>
      <c r="I20" s="109"/>
      <c r="J20" s="109"/>
      <c r="K20" s="109"/>
      <c r="L20" s="109"/>
      <c r="M20" s="109"/>
      <c r="N20" s="109"/>
    </row>
    <row r="21" spans="1:14" s="110" customFormat="1" ht="21.95" customHeight="1" x14ac:dyDescent="0.3">
      <c r="A21" s="109"/>
      <c r="B21" s="109"/>
      <c r="C21" s="109"/>
      <c r="D21" s="109"/>
      <c r="E21" s="109"/>
      <c r="F21" s="108"/>
      <c r="G21" s="108"/>
      <c r="H21" s="109"/>
      <c r="I21" s="109"/>
      <c r="J21" s="109"/>
      <c r="K21" s="109"/>
      <c r="L21" s="109"/>
      <c r="M21" s="109"/>
      <c r="N21" s="109"/>
    </row>
    <row r="22" spans="1:14" s="110" customFormat="1" ht="21.95" customHeight="1" x14ac:dyDescent="0.3">
      <c r="A22" s="109"/>
      <c r="B22" s="109"/>
      <c r="C22" s="109"/>
      <c r="D22" s="109"/>
      <c r="E22" s="109"/>
      <c r="F22" s="108"/>
      <c r="G22" s="108"/>
      <c r="H22" s="109"/>
      <c r="I22" s="109"/>
      <c r="J22" s="109"/>
      <c r="K22" s="109"/>
      <c r="L22" s="109"/>
      <c r="M22" s="109"/>
      <c r="N22" s="109"/>
    </row>
    <row r="23" spans="1:14" s="110" customFormat="1" ht="21.95" customHeight="1" x14ac:dyDescent="0.3">
      <c r="A23" s="109"/>
      <c r="B23" s="109"/>
      <c r="C23" s="109"/>
      <c r="D23" s="109"/>
      <c r="E23" s="109"/>
      <c r="F23" s="108"/>
      <c r="G23" s="108"/>
      <c r="H23" s="109"/>
      <c r="I23" s="109"/>
      <c r="J23" s="109"/>
      <c r="K23" s="109"/>
      <c r="L23" s="109"/>
      <c r="M23" s="109"/>
      <c r="N23" s="109"/>
    </row>
    <row r="24" spans="1:14" ht="21.95" customHeight="1" x14ac:dyDescent="0.3">
      <c r="A24" s="52"/>
      <c r="B24" s="52"/>
      <c r="C24" s="52"/>
      <c r="D24" s="52"/>
      <c r="E24" s="52"/>
      <c r="F24" s="112"/>
      <c r="G24" s="112"/>
      <c r="H24" s="52"/>
      <c r="I24" s="52"/>
      <c r="J24" s="52"/>
      <c r="K24" s="52"/>
      <c r="L24" s="52"/>
      <c r="M24" s="52"/>
      <c r="N24" s="52"/>
    </row>
    <row r="25" spans="1:14" ht="21.95" customHeight="1" x14ac:dyDescent="0.3">
      <c r="A25" s="52"/>
      <c r="B25" s="52"/>
      <c r="C25" s="52"/>
      <c r="D25" s="52"/>
      <c r="E25" s="52"/>
      <c r="F25" s="112"/>
      <c r="G25" s="112"/>
      <c r="H25" s="52"/>
      <c r="I25" s="52"/>
      <c r="J25" s="52"/>
      <c r="K25" s="52"/>
      <c r="L25" s="52"/>
      <c r="M25" s="52"/>
      <c r="N25" s="52"/>
    </row>
    <row r="26" spans="1:14" ht="21.95" customHeight="1" x14ac:dyDescent="0.3">
      <c r="A26" s="52"/>
      <c r="B26" s="52"/>
      <c r="C26" s="52"/>
      <c r="D26" s="52"/>
      <c r="E26" s="52"/>
      <c r="F26" s="112"/>
      <c r="G26" s="112"/>
      <c r="H26" s="52"/>
      <c r="I26" s="52"/>
      <c r="J26" s="52"/>
      <c r="K26" s="52"/>
      <c r="L26" s="52"/>
      <c r="M26" s="52"/>
      <c r="N26" s="52"/>
    </row>
    <row r="27" spans="1:14" ht="21.95" customHeight="1" x14ac:dyDescent="0.3">
      <c r="A27" s="52"/>
      <c r="B27" s="52"/>
      <c r="C27" s="52"/>
      <c r="D27" s="52"/>
      <c r="E27" s="52"/>
      <c r="F27" s="112"/>
      <c r="G27" s="112"/>
      <c r="H27" s="52"/>
      <c r="I27" s="52"/>
      <c r="J27" s="52"/>
      <c r="K27" s="52"/>
      <c r="L27" s="52"/>
      <c r="M27" s="52"/>
      <c r="N27" s="52"/>
    </row>
    <row r="28" spans="1:14" ht="21.95" customHeight="1" x14ac:dyDescent="0.3">
      <c r="A28" s="52"/>
      <c r="B28" s="52"/>
      <c r="C28" s="52"/>
      <c r="D28" s="52"/>
      <c r="E28" s="52"/>
      <c r="F28" s="112"/>
      <c r="G28" s="112"/>
      <c r="H28" s="52"/>
      <c r="I28" s="52"/>
      <c r="J28" s="52"/>
      <c r="K28" s="52"/>
      <c r="L28" s="52"/>
      <c r="M28" s="52"/>
      <c r="N28" s="52"/>
    </row>
    <row r="29" spans="1:14" ht="21.75" customHeight="1" x14ac:dyDescent="0.3">
      <c r="A29" s="52"/>
      <c r="B29" s="52"/>
      <c r="C29" s="52"/>
      <c r="D29" s="52"/>
      <c r="E29" s="52"/>
      <c r="F29" s="112"/>
      <c r="G29" s="112"/>
      <c r="H29" s="52"/>
      <c r="I29" s="52"/>
      <c r="J29" s="52"/>
      <c r="K29" s="52"/>
      <c r="L29" s="52"/>
      <c r="M29" s="52"/>
      <c r="N29" s="52"/>
    </row>
  </sheetData>
  <mergeCells count="11">
    <mergeCell ref="N3:N4"/>
    <mergeCell ref="A1:N1"/>
    <mergeCell ref="A3:A4"/>
    <mergeCell ref="B3:B4"/>
    <mergeCell ref="C3:C4"/>
    <mergeCell ref="D3:D4"/>
    <mergeCell ref="E3:E4"/>
    <mergeCell ref="F3:G3"/>
    <mergeCell ref="H3:I3"/>
    <mergeCell ref="J3:K3"/>
    <mergeCell ref="L3:M3"/>
  </mergeCells>
  <phoneticPr fontId="3" type="noConversion"/>
  <conditionalFormatting sqref="D5:D7">
    <cfRule type="expression" dxfId="3" priority="1" stopIfTrue="1">
      <formula>AND(D5&lt;&gt;0,INT(D5)=D5)</formula>
    </cfRule>
  </conditionalFormatting>
  <conditionalFormatting sqref="F5:N7">
    <cfRule type="expression" dxfId="2" priority="2" stopIfTrue="1">
      <formula>AND(F5&lt;&gt;0,INT(F5)=F5)</formula>
    </cfRule>
  </conditionalFormatting>
  <hyperlinks>
    <hyperlink ref="O1" r:id="rId1" tooltip="설계예산시스템(STmate w9.73)으로 작성 하였으며,_x000a_엑셀 인쇄품질 600 dpi에 최적화 되어 있습니다._x000a_경영정보(주) http://www.stma.co.kr_x000a_Tel) 070-4350-0040_x000a_Fax) 0505-300-3948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72" orientation="landscape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18"/>
  <sheetViews>
    <sheetView view="pageBreakPreview" zoomScale="55" zoomScaleNormal="70" zoomScaleSheetLayoutView="55" workbookViewId="0">
      <pane ySplit="4" topLeftCell="A5" activePane="bottomLeft" state="frozen"/>
      <selection pane="bottomLeft" activeCell="G6" sqref="G6"/>
    </sheetView>
  </sheetViews>
  <sheetFormatPr defaultRowHeight="16.5" x14ac:dyDescent="0.3"/>
  <cols>
    <col min="1" max="25" width="4.625" style="1" customWidth="1"/>
    <col min="26" max="29" width="15" style="1" customWidth="1"/>
    <col min="30" max="140" width="9" style="1"/>
    <col min="141" max="141" width="0.625" style="1" customWidth="1"/>
    <col min="142" max="281" width="0.75" style="1" customWidth="1"/>
    <col min="282" max="282" width="11.75" style="1" customWidth="1"/>
    <col min="283" max="283" width="12.375" style="1" customWidth="1"/>
    <col min="284" max="284" width="11.75" style="1" customWidth="1"/>
    <col min="285" max="285" width="14" style="1" customWidth="1"/>
    <col min="286" max="396" width="9" style="1"/>
    <col min="397" max="397" width="0.625" style="1" customWidth="1"/>
    <col min="398" max="537" width="0.75" style="1" customWidth="1"/>
    <col min="538" max="538" width="11.75" style="1" customWidth="1"/>
    <col min="539" max="539" width="12.375" style="1" customWidth="1"/>
    <col min="540" max="540" width="11.75" style="1" customWidth="1"/>
    <col min="541" max="541" width="14" style="1" customWidth="1"/>
    <col min="542" max="652" width="9" style="1"/>
    <col min="653" max="653" width="0.625" style="1" customWidth="1"/>
    <col min="654" max="793" width="0.75" style="1" customWidth="1"/>
    <col min="794" max="794" width="11.75" style="1" customWidth="1"/>
    <col min="795" max="795" width="12.375" style="1" customWidth="1"/>
    <col min="796" max="796" width="11.75" style="1" customWidth="1"/>
    <col min="797" max="797" width="14" style="1" customWidth="1"/>
    <col min="798" max="908" width="9" style="1"/>
    <col min="909" max="909" width="0.625" style="1" customWidth="1"/>
    <col min="910" max="1049" width="0.75" style="1" customWidth="1"/>
    <col min="1050" max="1050" width="11.75" style="1" customWidth="1"/>
    <col min="1051" max="1051" width="12.375" style="1" customWidth="1"/>
    <col min="1052" max="1052" width="11.75" style="1" customWidth="1"/>
    <col min="1053" max="1053" width="14" style="1" customWidth="1"/>
    <col min="1054" max="1164" width="9" style="1"/>
    <col min="1165" max="1165" width="0.625" style="1" customWidth="1"/>
    <col min="1166" max="1305" width="0.75" style="1" customWidth="1"/>
    <col min="1306" max="1306" width="11.75" style="1" customWidth="1"/>
    <col min="1307" max="1307" width="12.375" style="1" customWidth="1"/>
    <col min="1308" max="1308" width="11.75" style="1" customWidth="1"/>
    <col min="1309" max="1309" width="14" style="1" customWidth="1"/>
    <col min="1310" max="1420" width="9" style="1"/>
    <col min="1421" max="1421" width="0.625" style="1" customWidth="1"/>
    <col min="1422" max="1561" width="0.75" style="1" customWidth="1"/>
    <col min="1562" max="1562" width="11.75" style="1" customWidth="1"/>
    <col min="1563" max="1563" width="12.375" style="1" customWidth="1"/>
    <col min="1564" max="1564" width="11.75" style="1" customWidth="1"/>
    <col min="1565" max="1565" width="14" style="1" customWidth="1"/>
    <col min="1566" max="1676" width="9" style="1"/>
    <col min="1677" max="1677" width="0.625" style="1" customWidth="1"/>
    <col min="1678" max="1817" width="0.75" style="1" customWidth="1"/>
    <col min="1818" max="1818" width="11.75" style="1" customWidth="1"/>
    <col min="1819" max="1819" width="12.375" style="1" customWidth="1"/>
    <col min="1820" max="1820" width="11.75" style="1" customWidth="1"/>
    <col min="1821" max="1821" width="14" style="1" customWidth="1"/>
    <col min="1822" max="1932" width="9" style="1"/>
    <col min="1933" max="1933" width="0.625" style="1" customWidth="1"/>
    <col min="1934" max="2073" width="0.75" style="1" customWidth="1"/>
    <col min="2074" max="2074" width="11.75" style="1" customWidth="1"/>
    <col min="2075" max="2075" width="12.375" style="1" customWidth="1"/>
    <col min="2076" max="2076" width="11.75" style="1" customWidth="1"/>
    <col min="2077" max="2077" width="14" style="1" customWidth="1"/>
    <col min="2078" max="2188" width="9" style="1"/>
    <col min="2189" max="2189" width="0.625" style="1" customWidth="1"/>
    <col min="2190" max="2329" width="0.75" style="1" customWidth="1"/>
    <col min="2330" max="2330" width="11.75" style="1" customWidth="1"/>
    <col min="2331" max="2331" width="12.375" style="1" customWidth="1"/>
    <col min="2332" max="2332" width="11.75" style="1" customWidth="1"/>
    <col min="2333" max="2333" width="14" style="1" customWidth="1"/>
    <col min="2334" max="2444" width="9" style="1"/>
    <col min="2445" max="2445" width="0.625" style="1" customWidth="1"/>
    <col min="2446" max="2585" width="0.75" style="1" customWidth="1"/>
    <col min="2586" max="2586" width="11.75" style="1" customWidth="1"/>
    <col min="2587" max="2587" width="12.375" style="1" customWidth="1"/>
    <col min="2588" max="2588" width="11.75" style="1" customWidth="1"/>
    <col min="2589" max="2589" width="14" style="1" customWidth="1"/>
    <col min="2590" max="2700" width="9" style="1"/>
    <col min="2701" max="2701" width="0.625" style="1" customWidth="1"/>
    <col min="2702" max="2841" width="0.75" style="1" customWidth="1"/>
    <col min="2842" max="2842" width="11.75" style="1" customWidth="1"/>
    <col min="2843" max="2843" width="12.375" style="1" customWidth="1"/>
    <col min="2844" max="2844" width="11.75" style="1" customWidth="1"/>
    <col min="2845" max="2845" width="14" style="1" customWidth="1"/>
    <col min="2846" max="2956" width="9" style="1"/>
    <col min="2957" max="2957" width="0.625" style="1" customWidth="1"/>
    <col min="2958" max="3097" width="0.75" style="1" customWidth="1"/>
    <col min="3098" max="3098" width="11.75" style="1" customWidth="1"/>
    <col min="3099" max="3099" width="12.375" style="1" customWidth="1"/>
    <col min="3100" max="3100" width="11.75" style="1" customWidth="1"/>
    <col min="3101" max="3101" width="14" style="1" customWidth="1"/>
    <col min="3102" max="3212" width="9" style="1"/>
    <col min="3213" max="3213" width="0.625" style="1" customWidth="1"/>
    <col min="3214" max="3353" width="0.75" style="1" customWidth="1"/>
    <col min="3354" max="3354" width="11.75" style="1" customWidth="1"/>
    <col min="3355" max="3355" width="12.375" style="1" customWidth="1"/>
    <col min="3356" max="3356" width="11.75" style="1" customWidth="1"/>
    <col min="3357" max="3357" width="14" style="1" customWidth="1"/>
    <col min="3358" max="3468" width="9" style="1"/>
    <col min="3469" max="3469" width="0.625" style="1" customWidth="1"/>
    <col min="3470" max="3609" width="0.75" style="1" customWidth="1"/>
    <col min="3610" max="3610" width="11.75" style="1" customWidth="1"/>
    <col min="3611" max="3611" width="12.375" style="1" customWidth="1"/>
    <col min="3612" max="3612" width="11.75" style="1" customWidth="1"/>
    <col min="3613" max="3613" width="14" style="1" customWidth="1"/>
    <col min="3614" max="3724" width="9" style="1"/>
    <col min="3725" max="3725" width="0.625" style="1" customWidth="1"/>
    <col min="3726" max="3865" width="0.75" style="1" customWidth="1"/>
    <col min="3866" max="3866" width="11.75" style="1" customWidth="1"/>
    <col min="3867" max="3867" width="12.375" style="1" customWidth="1"/>
    <col min="3868" max="3868" width="11.75" style="1" customWidth="1"/>
    <col min="3869" max="3869" width="14" style="1" customWidth="1"/>
    <col min="3870" max="3980" width="9" style="1"/>
    <col min="3981" max="3981" width="0.625" style="1" customWidth="1"/>
    <col min="3982" max="4121" width="0.75" style="1" customWidth="1"/>
    <col min="4122" max="4122" width="11.75" style="1" customWidth="1"/>
    <col min="4123" max="4123" width="12.375" style="1" customWidth="1"/>
    <col min="4124" max="4124" width="11.75" style="1" customWidth="1"/>
    <col min="4125" max="4125" width="14" style="1" customWidth="1"/>
    <col min="4126" max="4236" width="9" style="1"/>
    <col min="4237" max="4237" width="0.625" style="1" customWidth="1"/>
    <col min="4238" max="4377" width="0.75" style="1" customWidth="1"/>
    <col min="4378" max="4378" width="11.75" style="1" customWidth="1"/>
    <col min="4379" max="4379" width="12.375" style="1" customWidth="1"/>
    <col min="4380" max="4380" width="11.75" style="1" customWidth="1"/>
    <col min="4381" max="4381" width="14" style="1" customWidth="1"/>
    <col min="4382" max="4492" width="9" style="1"/>
    <col min="4493" max="4493" width="0.625" style="1" customWidth="1"/>
    <col min="4494" max="4633" width="0.75" style="1" customWidth="1"/>
    <col min="4634" max="4634" width="11.75" style="1" customWidth="1"/>
    <col min="4635" max="4635" width="12.375" style="1" customWidth="1"/>
    <col min="4636" max="4636" width="11.75" style="1" customWidth="1"/>
    <col min="4637" max="4637" width="14" style="1" customWidth="1"/>
    <col min="4638" max="4748" width="9" style="1"/>
    <col min="4749" max="4749" width="0.625" style="1" customWidth="1"/>
    <col min="4750" max="4889" width="0.75" style="1" customWidth="1"/>
    <col min="4890" max="4890" width="11.75" style="1" customWidth="1"/>
    <col min="4891" max="4891" width="12.375" style="1" customWidth="1"/>
    <col min="4892" max="4892" width="11.75" style="1" customWidth="1"/>
    <col min="4893" max="4893" width="14" style="1" customWidth="1"/>
    <col min="4894" max="5004" width="9" style="1"/>
    <col min="5005" max="5005" width="0.625" style="1" customWidth="1"/>
    <col min="5006" max="5145" width="0.75" style="1" customWidth="1"/>
    <col min="5146" max="5146" width="11.75" style="1" customWidth="1"/>
    <col min="5147" max="5147" width="12.375" style="1" customWidth="1"/>
    <col min="5148" max="5148" width="11.75" style="1" customWidth="1"/>
    <col min="5149" max="5149" width="14" style="1" customWidth="1"/>
    <col min="5150" max="5260" width="9" style="1"/>
    <col min="5261" max="5261" width="0.625" style="1" customWidth="1"/>
    <col min="5262" max="5401" width="0.75" style="1" customWidth="1"/>
    <col min="5402" max="5402" width="11.75" style="1" customWidth="1"/>
    <col min="5403" max="5403" width="12.375" style="1" customWidth="1"/>
    <col min="5404" max="5404" width="11.75" style="1" customWidth="1"/>
    <col min="5405" max="5405" width="14" style="1" customWidth="1"/>
    <col min="5406" max="5516" width="9" style="1"/>
    <col min="5517" max="5517" width="0.625" style="1" customWidth="1"/>
    <col min="5518" max="5657" width="0.75" style="1" customWidth="1"/>
    <col min="5658" max="5658" width="11.75" style="1" customWidth="1"/>
    <col min="5659" max="5659" width="12.375" style="1" customWidth="1"/>
    <col min="5660" max="5660" width="11.75" style="1" customWidth="1"/>
    <col min="5661" max="5661" width="14" style="1" customWidth="1"/>
    <col min="5662" max="5772" width="9" style="1"/>
    <col min="5773" max="5773" width="0.625" style="1" customWidth="1"/>
    <col min="5774" max="5913" width="0.75" style="1" customWidth="1"/>
    <col min="5914" max="5914" width="11.75" style="1" customWidth="1"/>
    <col min="5915" max="5915" width="12.375" style="1" customWidth="1"/>
    <col min="5916" max="5916" width="11.75" style="1" customWidth="1"/>
    <col min="5917" max="5917" width="14" style="1" customWidth="1"/>
    <col min="5918" max="6028" width="9" style="1"/>
    <col min="6029" max="6029" width="0.625" style="1" customWidth="1"/>
    <col min="6030" max="6169" width="0.75" style="1" customWidth="1"/>
    <col min="6170" max="6170" width="11.75" style="1" customWidth="1"/>
    <col min="6171" max="6171" width="12.375" style="1" customWidth="1"/>
    <col min="6172" max="6172" width="11.75" style="1" customWidth="1"/>
    <col min="6173" max="6173" width="14" style="1" customWidth="1"/>
    <col min="6174" max="6284" width="9" style="1"/>
    <col min="6285" max="6285" width="0.625" style="1" customWidth="1"/>
    <col min="6286" max="6425" width="0.75" style="1" customWidth="1"/>
    <col min="6426" max="6426" width="11.75" style="1" customWidth="1"/>
    <col min="6427" max="6427" width="12.375" style="1" customWidth="1"/>
    <col min="6428" max="6428" width="11.75" style="1" customWidth="1"/>
    <col min="6429" max="6429" width="14" style="1" customWidth="1"/>
    <col min="6430" max="6540" width="9" style="1"/>
    <col min="6541" max="6541" width="0.625" style="1" customWidth="1"/>
    <col min="6542" max="6681" width="0.75" style="1" customWidth="1"/>
    <col min="6682" max="6682" width="11.75" style="1" customWidth="1"/>
    <col min="6683" max="6683" width="12.375" style="1" customWidth="1"/>
    <col min="6684" max="6684" width="11.75" style="1" customWidth="1"/>
    <col min="6685" max="6685" width="14" style="1" customWidth="1"/>
    <col min="6686" max="6796" width="9" style="1"/>
    <col min="6797" max="6797" width="0.625" style="1" customWidth="1"/>
    <col min="6798" max="6937" width="0.75" style="1" customWidth="1"/>
    <col min="6938" max="6938" width="11.75" style="1" customWidth="1"/>
    <col min="6939" max="6939" width="12.375" style="1" customWidth="1"/>
    <col min="6940" max="6940" width="11.75" style="1" customWidth="1"/>
    <col min="6941" max="6941" width="14" style="1" customWidth="1"/>
    <col min="6942" max="7052" width="9" style="1"/>
    <col min="7053" max="7053" width="0.625" style="1" customWidth="1"/>
    <col min="7054" max="7193" width="0.75" style="1" customWidth="1"/>
    <col min="7194" max="7194" width="11.75" style="1" customWidth="1"/>
    <col min="7195" max="7195" width="12.375" style="1" customWidth="1"/>
    <col min="7196" max="7196" width="11.75" style="1" customWidth="1"/>
    <col min="7197" max="7197" width="14" style="1" customWidth="1"/>
    <col min="7198" max="7308" width="9" style="1"/>
    <col min="7309" max="7309" width="0.625" style="1" customWidth="1"/>
    <col min="7310" max="7449" width="0.75" style="1" customWidth="1"/>
    <col min="7450" max="7450" width="11.75" style="1" customWidth="1"/>
    <col min="7451" max="7451" width="12.375" style="1" customWidth="1"/>
    <col min="7452" max="7452" width="11.75" style="1" customWidth="1"/>
    <col min="7453" max="7453" width="14" style="1" customWidth="1"/>
    <col min="7454" max="7564" width="9" style="1"/>
    <col min="7565" max="7565" width="0.625" style="1" customWidth="1"/>
    <col min="7566" max="7705" width="0.75" style="1" customWidth="1"/>
    <col min="7706" max="7706" width="11.75" style="1" customWidth="1"/>
    <col min="7707" max="7707" width="12.375" style="1" customWidth="1"/>
    <col min="7708" max="7708" width="11.75" style="1" customWidth="1"/>
    <col min="7709" max="7709" width="14" style="1" customWidth="1"/>
    <col min="7710" max="7820" width="9" style="1"/>
    <col min="7821" max="7821" width="0.625" style="1" customWidth="1"/>
    <col min="7822" max="7961" width="0.75" style="1" customWidth="1"/>
    <col min="7962" max="7962" width="11.75" style="1" customWidth="1"/>
    <col min="7963" max="7963" width="12.375" style="1" customWidth="1"/>
    <col min="7964" max="7964" width="11.75" style="1" customWidth="1"/>
    <col min="7965" max="7965" width="14" style="1" customWidth="1"/>
    <col min="7966" max="8076" width="9" style="1"/>
    <col min="8077" max="8077" width="0.625" style="1" customWidth="1"/>
    <col min="8078" max="8217" width="0.75" style="1" customWidth="1"/>
    <col min="8218" max="8218" width="11.75" style="1" customWidth="1"/>
    <col min="8219" max="8219" width="12.375" style="1" customWidth="1"/>
    <col min="8220" max="8220" width="11.75" style="1" customWidth="1"/>
    <col min="8221" max="8221" width="14" style="1" customWidth="1"/>
    <col min="8222" max="8332" width="9" style="1"/>
    <col min="8333" max="8333" width="0.625" style="1" customWidth="1"/>
    <col min="8334" max="8473" width="0.75" style="1" customWidth="1"/>
    <col min="8474" max="8474" width="11.75" style="1" customWidth="1"/>
    <col min="8475" max="8475" width="12.375" style="1" customWidth="1"/>
    <col min="8476" max="8476" width="11.75" style="1" customWidth="1"/>
    <col min="8477" max="8477" width="14" style="1" customWidth="1"/>
    <col min="8478" max="8588" width="9" style="1"/>
    <col min="8589" max="8589" width="0.625" style="1" customWidth="1"/>
    <col min="8590" max="8729" width="0.75" style="1" customWidth="1"/>
    <col min="8730" max="8730" width="11.75" style="1" customWidth="1"/>
    <col min="8731" max="8731" width="12.375" style="1" customWidth="1"/>
    <col min="8732" max="8732" width="11.75" style="1" customWidth="1"/>
    <col min="8733" max="8733" width="14" style="1" customWidth="1"/>
    <col min="8734" max="8844" width="9" style="1"/>
    <col min="8845" max="8845" width="0.625" style="1" customWidth="1"/>
    <col min="8846" max="8985" width="0.75" style="1" customWidth="1"/>
    <col min="8986" max="8986" width="11.75" style="1" customWidth="1"/>
    <col min="8987" max="8987" width="12.375" style="1" customWidth="1"/>
    <col min="8988" max="8988" width="11.75" style="1" customWidth="1"/>
    <col min="8989" max="8989" width="14" style="1" customWidth="1"/>
    <col min="8990" max="9100" width="9" style="1"/>
    <col min="9101" max="9101" width="0.625" style="1" customWidth="1"/>
    <col min="9102" max="9241" width="0.75" style="1" customWidth="1"/>
    <col min="9242" max="9242" width="11.75" style="1" customWidth="1"/>
    <col min="9243" max="9243" width="12.375" style="1" customWidth="1"/>
    <col min="9244" max="9244" width="11.75" style="1" customWidth="1"/>
    <col min="9245" max="9245" width="14" style="1" customWidth="1"/>
    <col min="9246" max="9356" width="9" style="1"/>
    <col min="9357" max="9357" width="0.625" style="1" customWidth="1"/>
    <col min="9358" max="9497" width="0.75" style="1" customWidth="1"/>
    <col min="9498" max="9498" width="11.75" style="1" customWidth="1"/>
    <col min="9499" max="9499" width="12.375" style="1" customWidth="1"/>
    <col min="9500" max="9500" width="11.75" style="1" customWidth="1"/>
    <col min="9501" max="9501" width="14" style="1" customWidth="1"/>
    <col min="9502" max="9612" width="9" style="1"/>
    <col min="9613" max="9613" width="0.625" style="1" customWidth="1"/>
    <col min="9614" max="9753" width="0.75" style="1" customWidth="1"/>
    <col min="9754" max="9754" width="11.75" style="1" customWidth="1"/>
    <col min="9755" max="9755" width="12.375" style="1" customWidth="1"/>
    <col min="9756" max="9756" width="11.75" style="1" customWidth="1"/>
    <col min="9757" max="9757" width="14" style="1" customWidth="1"/>
    <col min="9758" max="9868" width="9" style="1"/>
    <col min="9869" max="9869" width="0.625" style="1" customWidth="1"/>
    <col min="9870" max="10009" width="0.75" style="1" customWidth="1"/>
    <col min="10010" max="10010" width="11.75" style="1" customWidth="1"/>
    <col min="10011" max="10011" width="12.375" style="1" customWidth="1"/>
    <col min="10012" max="10012" width="11.75" style="1" customWidth="1"/>
    <col min="10013" max="10013" width="14" style="1" customWidth="1"/>
    <col min="10014" max="10124" width="9" style="1"/>
    <col min="10125" max="10125" width="0.625" style="1" customWidth="1"/>
    <col min="10126" max="10265" width="0.75" style="1" customWidth="1"/>
    <col min="10266" max="10266" width="11.75" style="1" customWidth="1"/>
    <col min="10267" max="10267" width="12.375" style="1" customWidth="1"/>
    <col min="10268" max="10268" width="11.75" style="1" customWidth="1"/>
    <col min="10269" max="10269" width="14" style="1" customWidth="1"/>
    <col min="10270" max="10380" width="9" style="1"/>
    <col min="10381" max="10381" width="0.625" style="1" customWidth="1"/>
    <col min="10382" max="10521" width="0.75" style="1" customWidth="1"/>
    <col min="10522" max="10522" width="11.75" style="1" customWidth="1"/>
    <col min="10523" max="10523" width="12.375" style="1" customWidth="1"/>
    <col min="10524" max="10524" width="11.75" style="1" customWidth="1"/>
    <col min="10525" max="10525" width="14" style="1" customWidth="1"/>
    <col min="10526" max="10636" width="9" style="1"/>
    <col min="10637" max="10637" width="0.625" style="1" customWidth="1"/>
    <col min="10638" max="10777" width="0.75" style="1" customWidth="1"/>
    <col min="10778" max="10778" width="11.75" style="1" customWidth="1"/>
    <col min="10779" max="10779" width="12.375" style="1" customWidth="1"/>
    <col min="10780" max="10780" width="11.75" style="1" customWidth="1"/>
    <col min="10781" max="10781" width="14" style="1" customWidth="1"/>
    <col min="10782" max="10892" width="9" style="1"/>
    <col min="10893" max="10893" width="0.625" style="1" customWidth="1"/>
    <col min="10894" max="11033" width="0.75" style="1" customWidth="1"/>
    <col min="11034" max="11034" width="11.75" style="1" customWidth="1"/>
    <col min="11035" max="11035" width="12.375" style="1" customWidth="1"/>
    <col min="11036" max="11036" width="11.75" style="1" customWidth="1"/>
    <col min="11037" max="11037" width="14" style="1" customWidth="1"/>
    <col min="11038" max="11148" width="9" style="1"/>
    <col min="11149" max="11149" width="0.625" style="1" customWidth="1"/>
    <col min="11150" max="11289" width="0.75" style="1" customWidth="1"/>
    <col min="11290" max="11290" width="11.75" style="1" customWidth="1"/>
    <col min="11291" max="11291" width="12.375" style="1" customWidth="1"/>
    <col min="11292" max="11292" width="11.75" style="1" customWidth="1"/>
    <col min="11293" max="11293" width="14" style="1" customWidth="1"/>
    <col min="11294" max="11404" width="9" style="1"/>
    <col min="11405" max="11405" width="0.625" style="1" customWidth="1"/>
    <col min="11406" max="11545" width="0.75" style="1" customWidth="1"/>
    <col min="11546" max="11546" width="11.75" style="1" customWidth="1"/>
    <col min="11547" max="11547" width="12.375" style="1" customWidth="1"/>
    <col min="11548" max="11548" width="11.75" style="1" customWidth="1"/>
    <col min="11549" max="11549" width="14" style="1" customWidth="1"/>
    <col min="11550" max="11660" width="9" style="1"/>
    <col min="11661" max="11661" width="0.625" style="1" customWidth="1"/>
    <col min="11662" max="11801" width="0.75" style="1" customWidth="1"/>
    <col min="11802" max="11802" width="11.75" style="1" customWidth="1"/>
    <col min="11803" max="11803" width="12.375" style="1" customWidth="1"/>
    <col min="11804" max="11804" width="11.75" style="1" customWidth="1"/>
    <col min="11805" max="11805" width="14" style="1" customWidth="1"/>
    <col min="11806" max="11916" width="9" style="1"/>
    <col min="11917" max="11917" width="0.625" style="1" customWidth="1"/>
    <col min="11918" max="12057" width="0.75" style="1" customWidth="1"/>
    <col min="12058" max="12058" width="11.75" style="1" customWidth="1"/>
    <col min="12059" max="12059" width="12.375" style="1" customWidth="1"/>
    <col min="12060" max="12060" width="11.75" style="1" customWidth="1"/>
    <col min="12061" max="12061" width="14" style="1" customWidth="1"/>
    <col min="12062" max="12172" width="9" style="1"/>
    <col min="12173" max="12173" width="0.625" style="1" customWidth="1"/>
    <col min="12174" max="12313" width="0.75" style="1" customWidth="1"/>
    <col min="12314" max="12314" width="11.75" style="1" customWidth="1"/>
    <col min="12315" max="12315" width="12.375" style="1" customWidth="1"/>
    <col min="12316" max="12316" width="11.75" style="1" customWidth="1"/>
    <col min="12317" max="12317" width="14" style="1" customWidth="1"/>
    <col min="12318" max="12428" width="9" style="1"/>
    <col min="12429" max="12429" width="0.625" style="1" customWidth="1"/>
    <col min="12430" max="12569" width="0.75" style="1" customWidth="1"/>
    <col min="12570" max="12570" width="11.75" style="1" customWidth="1"/>
    <col min="12571" max="12571" width="12.375" style="1" customWidth="1"/>
    <col min="12572" max="12572" width="11.75" style="1" customWidth="1"/>
    <col min="12573" max="12573" width="14" style="1" customWidth="1"/>
    <col min="12574" max="12684" width="9" style="1"/>
    <col min="12685" max="12685" width="0.625" style="1" customWidth="1"/>
    <col min="12686" max="12825" width="0.75" style="1" customWidth="1"/>
    <col min="12826" max="12826" width="11.75" style="1" customWidth="1"/>
    <col min="12827" max="12827" width="12.375" style="1" customWidth="1"/>
    <col min="12828" max="12828" width="11.75" style="1" customWidth="1"/>
    <col min="12829" max="12829" width="14" style="1" customWidth="1"/>
    <col min="12830" max="12940" width="9" style="1"/>
    <col min="12941" max="12941" width="0.625" style="1" customWidth="1"/>
    <col min="12942" max="13081" width="0.75" style="1" customWidth="1"/>
    <col min="13082" max="13082" width="11.75" style="1" customWidth="1"/>
    <col min="13083" max="13083" width="12.375" style="1" customWidth="1"/>
    <col min="13084" max="13084" width="11.75" style="1" customWidth="1"/>
    <col min="13085" max="13085" width="14" style="1" customWidth="1"/>
    <col min="13086" max="13196" width="9" style="1"/>
    <col min="13197" max="13197" width="0.625" style="1" customWidth="1"/>
    <col min="13198" max="13337" width="0.75" style="1" customWidth="1"/>
    <col min="13338" max="13338" width="11.75" style="1" customWidth="1"/>
    <col min="13339" max="13339" width="12.375" style="1" customWidth="1"/>
    <col min="13340" max="13340" width="11.75" style="1" customWidth="1"/>
    <col min="13341" max="13341" width="14" style="1" customWidth="1"/>
    <col min="13342" max="13452" width="9" style="1"/>
    <col min="13453" max="13453" width="0.625" style="1" customWidth="1"/>
    <col min="13454" max="13593" width="0.75" style="1" customWidth="1"/>
    <col min="13594" max="13594" width="11.75" style="1" customWidth="1"/>
    <col min="13595" max="13595" width="12.375" style="1" customWidth="1"/>
    <col min="13596" max="13596" width="11.75" style="1" customWidth="1"/>
    <col min="13597" max="13597" width="14" style="1" customWidth="1"/>
    <col min="13598" max="13708" width="9" style="1"/>
    <col min="13709" max="13709" width="0.625" style="1" customWidth="1"/>
    <col min="13710" max="13849" width="0.75" style="1" customWidth="1"/>
    <col min="13850" max="13850" width="11.75" style="1" customWidth="1"/>
    <col min="13851" max="13851" width="12.375" style="1" customWidth="1"/>
    <col min="13852" max="13852" width="11.75" style="1" customWidth="1"/>
    <col min="13853" max="13853" width="14" style="1" customWidth="1"/>
    <col min="13854" max="13964" width="9" style="1"/>
    <col min="13965" max="13965" width="0.625" style="1" customWidth="1"/>
    <col min="13966" max="14105" width="0.75" style="1" customWidth="1"/>
    <col min="14106" max="14106" width="11.75" style="1" customWidth="1"/>
    <col min="14107" max="14107" width="12.375" style="1" customWidth="1"/>
    <col min="14108" max="14108" width="11.75" style="1" customWidth="1"/>
    <col min="14109" max="14109" width="14" style="1" customWidth="1"/>
    <col min="14110" max="14220" width="9" style="1"/>
    <col min="14221" max="14221" width="0.625" style="1" customWidth="1"/>
    <col min="14222" max="14361" width="0.75" style="1" customWidth="1"/>
    <col min="14362" max="14362" width="11.75" style="1" customWidth="1"/>
    <col min="14363" max="14363" width="12.375" style="1" customWidth="1"/>
    <col min="14364" max="14364" width="11.75" style="1" customWidth="1"/>
    <col min="14365" max="14365" width="14" style="1" customWidth="1"/>
    <col min="14366" max="14476" width="9" style="1"/>
    <col min="14477" max="14477" width="0.625" style="1" customWidth="1"/>
    <col min="14478" max="14617" width="0.75" style="1" customWidth="1"/>
    <col min="14618" max="14618" width="11.75" style="1" customWidth="1"/>
    <col min="14619" max="14619" width="12.375" style="1" customWidth="1"/>
    <col min="14620" max="14620" width="11.75" style="1" customWidth="1"/>
    <col min="14621" max="14621" width="14" style="1" customWidth="1"/>
    <col min="14622" max="14732" width="9" style="1"/>
    <col min="14733" max="14733" width="0.625" style="1" customWidth="1"/>
    <col min="14734" max="14873" width="0.75" style="1" customWidth="1"/>
    <col min="14874" max="14874" width="11.75" style="1" customWidth="1"/>
    <col min="14875" max="14875" width="12.375" style="1" customWidth="1"/>
    <col min="14876" max="14876" width="11.75" style="1" customWidth="1"/>
    <col min="14877" max="14877" width="14" style="1" customWidth="1"/>
    <col min="14878" max="14988" width="9" style="1"/>
    <col min="14989" max="14989" width="0.625" style="1" customWidth="1"/>
    <col min="14990" max="15129" width="0.75" style="1" customWidth="1"/>
    <col min="15130" max="15130" width="11.75" style="1" customWidth="1"/>
    <col min="15131" max="15131" width="12.375" style="1" customWidth="1"/>
    <col min="15132" max="15132" width="11.75" style="1" customWidth="1"/>
    <col min="15133" max="15133" width="14" style="1" customWidth="1"/>
    <col min="15134" max="15244" width="9" style="1"/>
    <col min="15245" max="15245" width="0.625" style="1" customWidth="1"/>
    <col min="15246" max="15385" width="0.75" style="1" customWidth="1"/>
    <col min="15386" max="15386" width="11.75" style="1" customWidth="1"/>
    <col min="15387" max="15387" width="12.375" style="1" customWidth="1"/>
    <col min="15388" max="15388" width="11.75" style="1" customWidth="1"/>
    <col min="15389" max="15389" width="14" style="1" customWidth="1"/>
    <col min="15390" max="15500" width="9" style="1"/>
    <col min="15501" max="15501" width="0.625" style="1" customWidth="1"/>
    <col min="15502" max="15641" width="0.75" style="1" customWidth="1"/>
    <col min="15642" max="15642" width="11.75" style="1" customWidth="1"/>
    <col min="15643" max="15643" width="12.375" style="1" customWidth="1"/>
    <col min="15644" max="15644" width="11.75" style="1" customWidth="1"/>
    <col min="15645" max="15645" width="14" style="1" customWidth="1"/>
    <col min="15646" max="15756" width="9" style="1"/>
    <col min="15757" max="15757" width="0.625" style="1" customWidth="1"/>
    <col min="15758" max="15897" width="0.75" style="1" customWidth="1"/>
    <col min="15898" max="15898" width="11.75" style="1" customWidth="1"/>
    <col min="15899" max="15899" width="12.375" style="1" customWidth="1"/>
    <col min="15900" max="15900" width="11.75" style="1" customWidth="1"/>
    <col min="15901" max="15901" width="14" style="1" customWidth="1"/>
    <col min="15902" max="16012" width="9" style="1"/>
    <col min="16013" max="16013" width="0.625" style="1" customWidth="1"/>
    <col min="16014" max="16153" width="0.75" style="1" customWidth="1"/>
    <col min="16154" max="16154" width="11.75" style="1" customWidth="1"/>
    <col min="16155" max="16155" width="12.375" style="1" customWidth="1"/>
    <col min="16156" max="16156" width="11.75" style="1" customWidth="1"/>
    <col min="16157" max="16157" width="14" style="1" customWidth="1"/>
    <col min="16158" max="16384" width="9" style="1"/>
  </cols>
  <sheetData>
    <row r="1" spans="1:29" ht="24" customHeight="1" x14ac:dyDescent="0.3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29" ht="24" customHeight="1" thickBot="1" x14ac:dyDescent="0.35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</row>
    <row r="3" spans="1:29" s="2" customFormat="1" ht="26.25" x14ac:dyDescent="0.3">
      <c r="A3" s="139" t="s">
        <v>1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1"/>
      <c r="Z3" s="145" t="s">
        <v>3</v>
      </c>
      <c r="AA3" s="145" t="s">
        <v>5</v>
      </c>
      <c r="AB3" s="145" t="s">
        <v>6</v>
      </c>
      <c r="AC3" s="147" t="s">
        <v>7</v>
      </c>
    </row>
    <row r="4" spans="1:29" s="2" customFormat="1" ht="27" thickBot="1" x14ac:dyDescent="0.35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4"/>
      <c r="Z4" s="146"/>
      <c r="AA4" s="146"/>
      <c r="AB4" s="146"/>
      <c r="AC4" s="148"/>
    </row>
    <row r="5" spans="1:29" s="8" customFormat="1" ht="27" thickTop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5"/>
      <c r="Z5" s="6"/>
      <c r="AA5" s="6"/>
      <c r="AB5" s="6"/>
      <c r="AC5" s="7"/>
    </row>
    <row r="6" spans="1:29" s="8" customFormat="1" ht="27" customHeight="1" x14ac:dyDescent="0.3">
      <c r="A6" s="9" t="s">
        <v>8</v>
      </c>
      <c r="C6" s="8" t="s">
        <v>15</v>
      </c>
      <c r="Y6" s="21"/>
      <c r="Z6" s="45">
        <f>Z61</f>
        <v>399.01739054545453</v>
      </c>
      <c r="AA6" s="45">
        <f>AA61</f>
        <v>6079.98</v>
      </c>
      <c r="AB6" s="45">
        <f>AB61</f>
        <v>623.36914200000001</v>
      </c>
      <c r="AC6" s="45">
        <f>AC61</f>
        <v>7102.3665325454549</v>
      </c>
    </row>
    <row r="7" spans="1:29" s="10" customFormat="1" ht="27" customHeight="1" x14ac:dyDescent="0.3">
      <c r="A7" s="14"/>
      <c r="Y7" s="11"/>
      <c r="Z7" s="12"/>
      <c r="AA7" s="12"/>
      <c r="AB7" s="12"/>
      <c r="AC7" s="13"/>
    </row>
    <row r="8" spans="1:29" s="10" customFormat="1" ht="27" customHeight="1" x14ac:dyDescent="0.3">
      <c r="A8" s="14"/>
      <c r="Y8" s="11"/>
      <c r="Z8" s="12"/>
      <c r="AA8" s="12"/>
      <c r="AB8" s="12"/>
      <c r="AC8" s="13"/>
    </row>
    <row r="9" spans="1:29" s="8" customFormat="1" ht="27" customHeight="1" x14ac:dyDescent="0.3">
      <c r="A9" s="9"/>
      <c r="B9" s="8" t="s">
        <v>14</v>
      </c>
      <c r="Y9" s="21"/>
      <c r="Z9" s="22"/>
      <c r="AA9" s="22"/>
      <c r="AB9" s="22"/>
      <c r="AC9" s="23"/>
    </row>
    <row r="10" spans="1:29" s="10" customFormat="1" ht="27" customHeight="1" x14ac:dyDescent="0.3">
      <c r="A10" s="14"/>
      <c r="Y10" s="11"/>
      <c r="Z10" s="12"/>
      <c r="AA10" s="12"/>
      <c r="AB10" s="12"/>
      <c r="AC10" s="13"/>
    </row>
    <row r="11" spans="1:29" s="10" customFormat="1" ht="27" customHeight="1" x14ac:dyDescent="0.3">
      <c r="A11" s="14"/>
      <c r="Y11" s="11"/>
      <c r="Z11" s="12"/>
      <c r="AA11" s="12"/>
      <c r="AB11" s="12"/>
      <c r="AC11" s="13"/>
    </row>
    <row r="12" spans="1:29" s="10" customFormat="1" ht="27" customHeight="1" x14ac:dyDescent="0.3">
      <c r="A12" s="14"/>
      <c r="C12" s="10" t="s">
        <v>9</v>
      </c>
      <c r="G12" s="125">
        <v>0.3</v>
      </c>
      <c r="H12" s="125"/>
      <c r="I12" s="10" t="s">
        <v>11</v>
      </c>
      <c r="J12" s="10" t="s">
        <v>12</v>
      </c>
      <c r="K12" s="124">
        <v>165545</v>
      </c>
      <c r="L12" s="125"/>
      <c r="M12" s="125"/>
      <c r="N12" s="10" t="s">
        <v>12</v>
      </c>
      <c r="O12" s="134">
        <v>0.1</v>
      </c>
      <c r="P12" s="135"/>
      <c r="Y12" s="11"/>
      <c r="Z12" s="16"/>
      <c r="AA12" s="16">
        <f>TRUNC(G12*K12*O12,0)</f>
        <v>4966</v>
      </c>
      <c r="AB12" s="16"/>
      <c r="AC12" s="17">
        <f>AA12</f>
        <v>4966</v>
      </c>
    </row>
    <row r="13" spans="1:29" s="10" customFormat="1" ht="27" customHeight="1" x14ac:dyDescent="0.3">
      <c r="A13" s="14"/>
      <c r="Y13" s="11"/>
      <c r="Z13" s="16"/>
      <c r="AA13" s="16"/>
      <c r="AB13" s="16"/>
      <c r="AC13" s="17"/>
    </row>
    <row r="14" spans="1:29" s="10" customFormat="1" ht="27" customHeight="1" x14ac:dyDescent="0.3">
      <c r="A14" s="14"/>
      <c r="Y14" s="11"/>
      <c r="Z14" s="16"/>
      <c r="AA14" s="16"/>
      <c r="AB14" s="16"/>
      <c r="AC14" s="17"/>
    </row>
    <row r="15" spans="1:29" s="10" customFormat="1" ht="27" customHeight="1" x14ac:dyDescent="0.3">
      <c r="A15" s="14"/>
      <c r="Y15" s="11"/>
      <c r="Z15" s="16"/>
      <c r="AA15" s="16"/>
      <c r="AB15" s="16"/>
      <c r="AC15" s="17"/>
    </row>
    <row r="16" spans="1:29" s="8" customFormat="1" ht="27" customHeight="1" x14ac:dyDescent="0.3">
      <c r="A16" s="9"/>
      <c r="B16" s="8" t="s">
        <v>13</v>
      </c>
      <c r="Y16" s="21"/>
      <c r="Z16" s="43">
        <f>SUM(Z7:Z15)</f>
        <v>0</v>
      </c>
      <c r="AA16" s="43">
        <f>SUM(AA7:AA15)</f>
        <v>4966</v>
      </c>
      <c r="AB16" s="43">
        <f>SUM(AB7:AB15)</f>
        <v>0</v>
      </c>
      <c r="AC16" s="44">
        <f>SUM(AC7:AC15)</f>
        <v>4966</v>
      </c>
    </row>
    <row r="17" spans="1:29" s="10" customFormat="1" ht="27" customHeight="1" x14ac:dyDescent="0.3">
      <c r="A17" s="14"/>
      <c r="Y17" s="11"/>
      <c r="Z17" s="16"/>
      <c r="AA17" s="16"/>
      <c r="AB17" s="16"/>
      <c r="AC17" s="17"/>
    </row>
    <row r="18" spans="1:29" s="8" customFormat="1" ht="27" customHeight="1" x14ac:dyDescent="0.3">
      <c r="A18" s="9"/>
      <c r="B18" s="8" t="s">
        <v>16</v>
      </c>
      <c r="Y18" s="21"/>
      <c r="Z18" s="24"/>
      <c r="AA18" s="24"/>
      <c r="AB18" s="24"/>
      <c r="AC18" s="25"/>
    </row>
    <row r="19" spans="1:29" s="10" customFormat="1" ht="27" customHeight="1" x14ac:dyDescent="0.3">
      <c r="A19" s="14"/>
      <c r="Y19" s="11"/>
      <c r="Z19" s="16"/>
      <c r="AA19" s="16"/>
      <c r="AB19" s="16"/>
      <c r="AC19" s="17"/>
    </row>
    <row r="20" spans="1:29" s="10" customFormat="1" ht="27" customHeight="1" x14ac:dyDescent="0.3">
      <c r="A20" s="14"/>
      <c r="B20" s="10" t="s">
        <v>18</v>
      </c>
      <c r="C20" s="10" t="s">
        <v>17</v>
      </c>
      <c r="D20" s="125">
        <v>0.6</v>
      </c>
      <c r="E20" s="125"/>
      <c r="F20" s="10" t="s">
        <v>19</v>
      </c>
      <c r="G20" s="10" t="s">
        <v>17</v>
      </c>
      <c r="H20" s="136">
        <v>0.77</v>
      </c>
      <c r="I20" s="136"/>
      <c r="J20" s="10" t="s">
        <v>20</v>
      </c>
      <c r="K20" s="10" t="s">
        <v>17</v>
      </c>
      <c r="L20" s="125">
        <f>0.6-0.05</f>
        <v>0.54999999999999993</v>
      </c>
      <c r="M20" s="125"/>
      <c r="N20" s="10" t="s">
        <v>21</v>
      </c>
      <c r="O20" s="10" t="s">
        <v>17</v>
      </c>
      <c r="P20" s="125">
        <v>0.9</v>
      </c>
      <c r="Q20" s="125"/>
      <c r="R20" s="15" t="s">
        <v>22</v>
      </c>
      <c r="S20" s="10" t="s">
        <v>17</v>
      </c>
      <c r="T20" s="125">
        <v>18</v>
      </c>
      <c r="U20" s="125"/>
      <c r="V20" s="10" t="s">
        <v>23</v>
      </c>
      <c r="Y20" s="11"/>
      <c r="Z20" s="16"/>
      <c r="AA20" s="16"/>
      <c r="AB20" s="16"/>
      <c r="AC20" s="17"/>
    </row>
    <row r="21" spans="1:29" s="10" customFormat="1" ht="27" customHeight="1" x14ac:dyDescent="0.3">
      <c r="A21" s="14"/>
      <c r="Y21" s="11"/>
      <c r="Z21" s="16"/>
      <c r="AA21" s="16"/>
      <c r="AB21" s="16"/>
      <c r="AC21" s="17"/>
    </row>
    <row r="22" spans="1:29" s="10" customFormat="1" ht="27" customHeight="1" x14ac:dyDescent="0.3">
      <c r="A22" s="14"/>
      <c r="Y22" s="11"/>
      <c r="Z22" s="16"/>
      <c r="AA22" s="16"/>
      <c r="AB22" s="16"/>
      <c r="AC22" s="17"/>
    </row>
    <row r="23" spans="1:29" s="10" customFormat="1" ht="27" customHeight="1" x14ac:dyDescent="0.3">
      <c r="A23" s="14"/>
      <c r="E23" s="130">
        <v>3600</v>
      </c>
      <c r="F23" s="130"/>
      <c r="G23" s="20" t="s">
        <v>12</v>
      </c>
      <c r="H23" s="131">
        <f>D20</f>
        <v>0.6</v>
      </c>
      <c r="I23" s="131"/>
      <c r="J23" s="20" t="s">
        <v>12</v>
      </c>
      <c r="K23" s="132">
        <f>H20</f>
        <v>0.77</v>
      </c>
      <c r="L23" s="132"/>
      <c r="M23" s="20" t="s">
        <v>12</v>
      </c>
      <c r="N23" s="131">
        <f>L20</f>
        <v>0.54999999999999993</v>
      </c>
      <c r="O23" s="131"/>
      <c r="P23" s="20" t="s">
        <v>12</v>
      </c>
      <c r="Q23" s="131">
        <f>P20</f>
        <v>0.9</v>
      </c>
      <c r="R23" s="131"/>
      <c r="S23" s="125" t="s">
        <v>24</v>
      </c>
      <c r="T23" s="133">
        <f>TRUNC((E23*H23*K23*N23*Q23)/E24,0)</f>
        <v>45</v>
      </c>
      <c r="U23" s="133"/>
      <c r="V23" s="125" t="s">
        <v>25</v>
      </c>
      <c r="W23" s="125"/>
      <c r="X23" s="125"/>
      <c r="Y23" s="11"/>
      <c r="Z23" s="16"/>
      <c r="AA23" s="16"/>
      <c r="AB23" s="16"/>
      <c r="AC23" s="17"/>
    </row>
    <row r="24" spans="1:29" s="10" customFormat="1" ht="27" customHeight="1" x14ac:dyDescent="0.3">
      <c r="A24" s="14"/>
      <c r="E24" s="129">
        <f>T20</f>
        <v>18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5"/>
      <c r="T24" s="133"/>
      <c r="U24" s="133"/>
      <c r="V24" s="125"/>
      <c r="W24" s="125"/>
      <c r="X24" s="125"/>
      <c r="Y24" s="11"/>
      <c r="Z24" s="16"/>
      <c r="AA24" s="16"/>
      <c r="AB24" s="16"/>
      <c r="AC24" s="17"/>
    </row>
    <row r="25" spans="1:29" s="10" customFormat="1" ht="27" customHeight="1" x14ac:dyDescent="0.3">
      <c r="A25" s="14"/>
      <c r="Y25" s="11"/>
      <c r="Z25" s="16"/>
      <c r="AA25" s="16"/>
      <c r="AB25" s="16"/>
      <c r="AC25" s="17"/>
    </row>
    <row r="26" spans="1:29" s="10" customFormat="1" ht="27" customHeight="1" x14ac:dyDescent="0.3">
      <c r="A26" s="14"/>
      <c r="Y26" s="11"/>
      <c r="Z26" s="16"/>
      <c r="AA26" s="16"/>
      <c r="AB26" s="16"/>
      <c r="AC26" s="17"/>
    </row>
    <row r="27" spans="1:29" s="10" customFormat="1" ht="27" customHeight="1" x14ac:dyDescent="0.3">
      <c r="A27" s="14"/>
      <c r="Y27" s="11"/>
      <c r="Z27" s="16"/>
      <c r="AA27" s="16"/>
      <c r="AB27" s="16"/>
      <c r="AC27" s="17"/>
    </row>
    <row r="28" spans="1:29" s="10" customFormat="1" ht="27" customHeight="1" x14ac:dyDescent="0.3">
      <c r="A28" s="14"/>
      <c r="B28" s="10" t="s">
        <v>26</v>
      </c>
      <c r="E28" s="124">
        <f>기계경비!$Z$5</f>
        <v>19950.869527272727</v>
      </c>
      <c r="F28" s="125"/>
      <c r="G28" s="125"/>
      <c r="H28" s="10" t="s">
        <v>30</v>
      </c>
      <c r="I28" s="126">
        <f>T23</f>
        <v>45</v>
      </c>
      <c r="J28" s="125"/>
      <c r="K28" s="10" t="s">
        <v>28</v>
      </c>
      <c r="L28" s="127">
        <v>0.9</v>
      </c>
      <c r="M28" s="125"/>
      <c r="N28" s="10" t="s">
        <v>24</v>
      </c>
      <c r="O28" s="128">
        <f>(E28/I28)*L28</f>
        <v>399.01739054545453</v>
      </c>
      <c r="P28" s="128"/>
      <c r="Q28" s="128"/>
      <c r="Y28" s="11"/>
      <c r="Z28" s="16">
        <f>O28</f>
        <v>399.01739054545453</v>
      </c>
      <c r="AA28" s="16"/>
      <c r="AB28" s="16"/>
      <c r="AC28" s="17">
        <f>Z28+AA28+AB28</f>
        <v>399.01739054545453</v>
      </c>
    </row>
    <row r="29" spans="1:29" s="10" customFormat="1" ht="27" customHeight="1" x14ac:dyDescent="0.3">
      <c r="A29" s="14"/>
      <c r="O29" s="26"/>
      <c r="P29" s="26"/>
      <c r="Q29" s="26"/>
      <c r="Y29" s="11"/>
      <c r="Z29" s="16"/>
      <c r="AA29" s="16"/>
      <c r="AB29" s="16"/>
      <c r="AC29" s="17"/>
    </row>
    <row r="30" spans="1:29" s="10" customFormat="1" ht="27" customHeight="1" x14ac:dyDescent="0.3">
      <c r="A30" s="14"/>
      <c r="O30" s="26"/>
      <c r="P30" s="26"/>
      <c r="Q30" s="26"/>
      <c r="Y30" s="11"/>
      <c r="Z30" s="16"/>
      <c r="AA30" s="16"/>
      <c r="AB30" s="16"/>
      <c r="AC30" s="17"/>
    </row>
    <row r="31" spans="1:29" s="10" customFormat="1" ht="27" customHeight="1" x14ac:dyDescent="0.3">
      <c r="A31" s="14"/>
      <c r="B31" s="10" t="s">
        <v>51</v>
      </c>
      <c r="E31" s="124">
        <f>기계경비!$AA$5</f>
        <v>55699</v>
      </c>
      <c r="F31" s="125"/>
      <c r="G31" s="125"/>
      <c r="H31" s="10" t="s">
        <v>31</v>
      </c>
      <c r="I31" s="126">
        <f>T23</f>
        <v>45</v>
      </c>
      <c r="J31" s="125"/>
      <c r="K31" s="10" t="s">
        <v>29</v>
      </c>
      <c r="L31" s="127">
        <v>0.9</v>
      </c>
      <c r="M31" s="125"/>
      <c r="N31" s="10" t="s">
        <v>24</v>
      </c>
      <c r="O31" s="128">
        <f>(E31/I31)*L31</f>
        <v>1113.98</v>
      </c>
      <c r="P31" s="128"/>
      <c r="Q31" s="128"/>
      <c r="Y31" s="11"/>
      <c r="Z31" s="16"/>
      <c r="AA31" s="16">
        <f>O31</f>
        <v>1113.98</v>
      </c>
      <c r="AB31" s="16"/>
      <c r="AC31" s="17">
        <f>Z31+AA31+AB31</f>
        <v>1113.98</v>
      </c>
    </row>
    <row r="32" spans="1:29" s="10" customFormat="1" ht="27" customHeight="1" x14ac:dyDescent="0.3">
      <c r="A32" s="14"/>
      <c r="O32" s="26"/>
      <c r="P32" s="26"/>
      <c r="Q32" s="26"/>
      <c r="Y32" s="11"/>
      <c r="Z32" s="16"/>
      <c r="AA32" s="16"/>
      <c r="AB32" s="16"/>
      <c r="AC32" s="17"/>
    </row>
    <row r="33" spans="1:29" s="10" customFormat="1" ht="27" customHeight="1" x14ac:dyDescent="0.3">
      <c r="A33" s="14"/>
      <c r="O33" s="26"/>
      <c r="P33" s="26"/>
      <c r="Q33" s="26"/>
      <c r="Y33" s="11"/>
      <c r="Z33" s="16"/>
      <c r="AA33" s="16"/>
      <c r="AB33" s="16"/>
      <c r="AC33" s="17"/>
    </row>
    <row r="34" spans="1:29" s="10" customFormat="1" ht="27" customHeight="1" x14ac:dyDescent="0.3">
      <c r="A34" s="14"/>
      <c r="B34" s="10" t="s">
        <v>27</v>
      </c>
      <c r="E34" s="124">
        <f>기계경비!$AB$5</f>
        <v>31168.4571</v>
      </c>
      <c r="F34" s="125"/>
      <c r="G34" s="125"/>
      <c r="H34" s="10" t="s">
        <v>30</v>
      </c>
      <c r="I34" s="126">
        <f>T23</f>
        <v>45</v>
      </c>
      <c r="J34" s="125"/>
      <c r="K34" s="10" t="s">
        <v>28</v>
      </c>
      <c r="L34" s="127">
        <v>0.9</v>
      </c>
      <c r="M34" s="125"/>
      <c r="N34" s="10" t="s">
        <v>24</v>
      </c>
      <c r="O34" s="128">
        <f>(E34/I34)*L34</f>
        <v>623.36914200000001</v>
      </c>
      <c r="P34" s="128"/>
      <c r="Q34" s="128"/>
      <c r="Y34" s="11"/>
      <c r="Z34" s="16"/>
      <c r="AA34" s="16"/>
      <c r="AB34" s="16">
        <f>O34</f>
        <v>623.36914200000001</v>
      </c>
      <c r="AC34" s="17">
        <f>Z34+AA34+AB34</f>
        <v>623.36914200000001</v>
      </c>
    </row>
    <row r="35" spans="1:29" s="10" customFormat="1" ht="27" customHeight="1" x14ac:dyDescent="0.3">
      <c r="A35" s="14"/>
      <c r="O35" s="26"/>
      <c r="P35" s="26"/>
      <c r="Q35" s="26"/>
      <c r="Y35" s="11"/>
      <c r="Z35" s="16"/>
      <c r="AA35" s="16"/>
      <c r="AB35" s="16"/>
      <c r="AC35" s="17"/>
    </row>
    <row r="36" spans="1:29" s="10" customFormat="1" ht="27" customHeight="1" x14ac:dyDescent="0.3">
      <c r="A36" s="14"/>
      <c r="Y36" s="11"/>
      <c r="Z36" s="16"/>
      <c r="AA36" s="16"/>
      <c r="AB36" s="16"/>
      <c r="AC36" s="17"/>
    </row>
    <row r="37" spans="1:29" s="10" customFormat="1" ht="27" customHeight="1" x14ac:dyDescent="0.3">
      <c r="A37" s="14"/>
      <c r="B37" s="10" t="s">
        <v>13</v>
      </c>
      <c r="Y37" s="11"/>
      <c r="Z37" s="18">
        <f>SUM(Z17:Z36)</f>
        <v>399.01739054545453</v>
      </c>
      <c r="AA37" s="18">
        <f>SUM(AA17:AA36)</f>
        <v>1113.98</v>
      </c>
      <c r="AB37" s="18">
        <f>SUM(AB17:AB36)</f>
        <v>623.36914200000001</v>
      </c>
      <c r="AC37" s="19">
        <f>SUM(AC26:AC36)</f>
        <v>2136.3665325454544</v>
      </c>
    </row>
    <row r="38" spans="1:29" s="10" customFormat="1" ht="27" customHeight="1" x14ac:dyDescent="0.3">
      <c r="A38" s="14"/>
      <c r="Y38" s="11"/>
      <c r="Z38" s="16"/>
      <c r="AA38" s="16"/>
      <c r="AB38" s="16"/>
      <c r="AC38" s="17"/>
    </row>
    <row r="39" spans="1:29" s="10" customFormat="1" ht="27" customHeight="1" x14ac:dyDescent="0.3">
      <c r="A39" s="14"/>
      <c r="Y39" s="11"/>
      <c r="Z39" s="16"/>
      <c r="AA39" s="16"/>
      <c r="AB39" s="16"/>
      <c r="AC39" s="17"/>
    </row>
    <row r="40" spans="1:29" s="10" customFormat="1" ht="27" customHeight="1" x14ac:dyDescent="0.3">
      <c r="A40" s="14"/>
      <c r="Y40" s="11"/>
      <c r="Z40" s="16"/>
      <c r="AA40" s="16"/>
      <c r="AB40" s="16"/>
      <c r="AC40" s="17"/>
    </row>
    <row r="41" spans="1:29" s="10" customFormat="1" ht="27" customHeight="1" x14ac:dyDescent="0.3">
      <c r="A41" s="14"/>
      <c r="Y41" s="11"/>
      <c r="Z41" s="16"/>
      <c r="AA41" s="16"/>
      <c r="AB41" s="16"/>
      <c r="AC41" s="17"/>
    </row>
    <row r="42" spans="1:29" s="10" customFormat="1" ht="27" customHeight="1" x14ac:dyDescent="0.3">
      <c r="A42" s="14"/>
      <c r="Y42" s="11"/>
      <c r="Z42" s="16"/>
      <c r="AA42" s="16"/>
      <c r="AB42" s="16"/>
      <c r="AC42" s="17"/>
    </row>
    <row r="43" spans="1:29" s="10" customFormat="1" ht="27" customHeight="1" x14ac:dyDescent="0.3">
      <c r="A43" s="14"/>
      <c r="Y43" s="11"/>
      <c r="Z43" s="16"/>
      <c r="AA43" s="16"/>
      <c r="AB43" s="16"/>
      <c r="AC43" s="17"/>
    </row>
    <row r="44" spans="1:29" s="10" customFormat="1" ht="27" customHeight="1" x14ac:dyDescent="0.3">
      <c r="A44" s="14"/>
      <c r="Y44" s="11"/>
      <c r="Z44" s="16"/>
      <c r="AA44" s="16"/>
      <c r="AB44" s="16"/>
      <c r="AC44" s="17"/>
    </row>
    <row r="45" spans="1:29" s="10" customFormat="1" ht="27" customHeight="1" x14ac:dyDescent="0.3">
      <c r="A45" s="14"/>
      <c r="Y45" s="11"/>
      <c r="Z45" s="16"/>
      <c r="AA45" s="16"/>
      <c r="AB45" s="16"/>
      <c r="AC45" s="17"/>
    </row>
    <row r="46" spans="1:29" s="10" customFormat="1" ht="27" customHeight="1" x14ac:dyDescent="0.3">
      <c r="A46" s="14"/>
      <c r="Y46" s="11"/>
      <c r="Z46" s="16"/>
      <c r="AA46" s="16"/>
      <c r="AB46" s="16"/>
      <c r="AC46" s="17"/>
    </row>
    <row r="47" spans="1:29" s="10" customFormat="1" ht="27" customHeight="1" x14ac:dyDescent="0.3">
      <c r="A47" s="14"/>
      <c r="Y47" s="11"/>
      <c r="Z47" s="16"/>
      <c r="AA47" s="16"/>
      <c r="AB47" s="16"/>
      <c r="AC47" s="17"/>
    </row>
    <row r="48" spans="1:29" s="10" customFormat="1" ht="27" customHeight="1" x14ac:dyDescent="0.3">
      <c r="A48" s="14"/>
      <c r="Y48" s="11"/>
      <c r="Z48" s="16"/>
      <c r="AA48" s="16"/>
      <c r="AB48" s="16"/>
      <c r="AC48" s="17"/>
    </row>
    <row r="49" spans="1:29" s="10" customFormat="1" ht="27" customHeight="1" x14ac:dyDescent="0.3">
      <c r="A49" s="14"/>
      <c r="Y49" s="11"/>
      <c r="Z49" s="16"/>
      <c r="AA49" s="16"/>
      <c r="AB49" s="16"/>
      <c r="AC49" s="17"/>
    </row>
    <row r="50" spans="1:29" s="10" customFormat="1" ht="27" customHeight="1" x14ac:dyDescent="0.3">
      <c r="A50" s="14"/>
      <c r="Y50" s="11"/>
      <c r="Z50" s="16"/>
      <c r="AA50" s="16"/>
      <c r="AB50" s="16"/>
      <c r="AC50" s="17"/>
    </row>
    <row r="51" spans="1:29" s="10" customFormat="1" ht="27" customHeight="1" x14ac:dyDescent="0.3">
      <c r="A51" s="14"/>
      <c r="Y51" s="11"/>
      <c r="Z51" s="16"/>
      <c r="AA51" s="16"/>
      <c r="AB51" s="16"/>
      <c r="AC51" s="17"/>
    </row>
    <row r="52" spans="1:29" s="10" customFormat="1" ht="27" customHeight="1" x14ac:dyDescent="0.3">
      <c r="A52" s="14"/>
      <c r="Y52" s="11"/>
      <c r="Z52" s="16"/>
      <c r="AA52" s="16"/>
      <c r="AB52" s="16"/>
      <c r="AC52" s="17"/>
    </row>
    <row r="53" spans="1:29" s="10" customFormat="1" ht="27" customHeight="1" x14ac:dyDescent="0.3">
      <c r="A53" s="14"/>
      <c r="Y53" s="11"/>
      <c r="Z53" s="16"/>
      <c r="AA53" s="16"/>
      <c r="AB53" s="16"/>
      <c r="AC53" s="17"/>
    </row>
    <row r="54" spans="1:29" s="10" customFormat="1" ht="27" customHeight="1" x14ac:dyDescent="0.3">
      <c r="A54" s="14"/>
      <c r="Y54" s="11"/>
      <c r="Z54" s="16"/>
      <c r="AA54" s="16"/>
      <c r="AB54" s="16"/>
      <c r="AC54" s="17"/>
    </row>
    <row r="55" spans="1:29" s="10" customFormat="1" ht="27" customHeight="1" x14ac:dyDescent="0.3">
      <c r="A55" s="14"/>
      <c r="Y55" s="11"/>
      <c r="Z55" s="16"/>
      <c r="AA55" s="16"/>
      <c r="AB55" s="16"/>
      <c r="AC55" s="17"/>
    </row>
    <row r="56" spans="1:29" s="10" customFormat="1" ht="27" customHeight="1" x14ac:dyDescent="0.3">
      <c r="A56" s="14"/>
      <c r="Y56" s="11"/>
      <c r="Z56" s="16"/>
      <c r="AA56" s="16"/>
      <c r="AB56" s="16"/>
      <c r="AC56" s="17"/>
    </row>
    <row r="57" spans="1:29" s="10" customFormat="1" ht="27" customHeight="1" x14ac:dyDescent="0.3">
      <c r="A57" s="14"/>
      <c r="Y57" s="11"/>
      <c r="Z57" s="16"/>
      <c r="AA57" s="16"/>
      <c r="AB57" s="16"/>
      <c r="AC57" s="17"/>
    </row>
    <row r="58" spans="1:29" s="10" customFormat="1" ht="27" customHeight="1" x14ac:dyDescent="0.3">
      <c r="A58" s="14"/>
      <c r="Y58" s="11"/>
      <c r="Z58" s="16"/>
      <c r="AA58" s="16"/>
      <c r="AB58" s="16"/>
      <c r="AC58" s="17"/>
    </row>
    <row r="59" spans="1:29" s="10" customFormat="1" ht="27" customHeight="1" x14ac:dyDescent="0.3">
      <c r="A59" s="14"/>
      <c r="Y59" s="11"/>
      <c r="Z59" s="16"/>
      <c r="AA59" s="16"/>
      <c r="AB59" s="16"/>
      <c r="AC59" s="17"/>
    </row>
    <row r="60" spans="1:29" s="10" customFormat="1" ht="27" customHeight="1" x14ac:dyDescent="0.3">
      <c r="A60" s="14"/>
      <c r="Y60" s="11"/>
      <c r="Z60" s="16"/>
      <c r="AA60" s="16"/>
      <c r="AB60" s="16"/>
      <c r="AC60" s="17"/>
    </row>
    <row r="61" spans="1:29" s="47" customFormat="1" ht="27" customHeight="1" thickBot="1" x14ac:dyDescent="0.35">
      <c r="A61" s="121" t="s">
        <v>52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3"/>
      <c r="Z61" s="46">
        <f>SUM(Z37,Z16)</f>
        <v>399.01739054545453</v>
      </c>
      <c r="AA61" s="46">
        <f>SUM(AA37,AA16)</f>
        <v>6079.98</v>
      </c>
      <c r="AB61" s="46">
        <f>SUM(AB37,AB16)</f>
        <v>623.36914200000001</v>
      </c>
      <c r="AC61" s="46">
        <f>SUM(AC37,AC16)</f>
        <v>7102.3665325454549</v>
      </c>
    </row>
    <row r="62" spans="1:29" s="8" customFormat="1" ht="27" thickTop="1" x14ac:dyDescent="0.3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5"/>
      <c r="Z62" s="6"/>
      <c r="AA62" s="6"/>
      <c r="AB62" s="6"/>
      <c r="AC62" s="7"/>
    </row>
    <row r="63" spans="1:29" s="8" customFormat="1" ht="27" customHeight="1" x14ac:dyDescent="0.3">
      <c r="A63" s="9" t="s">
        <v>70</v>
      </c>
      <c r="C63" s="8" t="s">
        <v>15</v>
      </c>
      <c r="Y63" s="21"/>
      <c r="Z63" s="45">
        <f>Z118</f>
        <v>399.01739054545453</v>
      </c>
      <c r="AA63" s="45">
        <f>AA118</f>
        <v>6079.98</v>
      </c>
      <c r="AB63" s="45">
        <f>AB118</f>
        <v>623.36914200000001</v>
      </c>
      <c r="AC63" s="45">
        <f>AC118</f>
        <v>7102.3665325454549</v>
      </c>
    </row>
    <row r="64" spans="1:29" s="10" customFormat="1" ht="27" customHeight="1" x14ac:dyDescent="0.3">
      <c r="A64" s="14"/>
      <c r="Y64" s="11"/>
      <c r="Z64" s="12"/>
      <c r="AA64" s="12"/>
      <c r="AB64" s="12"/>
      <c r="AC64" s="13"/>
    </row>
    <row r="65" spans="1:29" s="10" customFormat="1" ht="27" customHeight="1" x14ac:dyDescent="0.3">
      <c r="A65" s="14"/>
      <c r="Y65" s="11"/>
      <c r="Z65" s="12"/>
      <c r="AA65" s="12"/>
      <c r="AB65" s="12"/>
      <c r="AC65" s="13"/>
    </row>
    <row r="66" spans="1:29" s="8" customFormat="1" ht="27" customHeight="1" x14ac:dyDescent="0.3">
      <c r="A66" s="9"/>
      <c r="B66" s="8" t="s">
        <v>14</v>
      </c>
      <c r="Y66" s="21"/>
      <c r="Z66" s="22"/>
      <c r="AA66" s="22"/>
      <c r="AB66" s="22"/>
      <c r="AC66" s="23"/>
    </row>
    <row r="67" spans="1:29" s="10" customFormat="1" ht="27" customHeight="1" x14ac:dyDescent="0.3">
      <c r="A67" s="14"/>
      <c r="Y67" s="11"/>
      <c r="Z67" s="12"/>
      <c r="AA67" s="12"/>
      <c r="AB67" s="12"/>
      <c r="AC67" s="13"/>
    </row>
    <row r="68" spans="1:29" s="10" customFormat="1" ht="27" customHeight="1" x14ac:dyDescent="0.3">
      <c r="A68" s="14"/>
      <c r="Y68" s="11"/>
      <c r="Z68" s="12"/>
      <c r="AA68" s="12"/>
      <c r="AB68" s="12"/>
      <c r="AC68" s="13"/>
    </row>
    <row r="69" spans="1:29" s="10" customFormat="1" ht="27" customHeight="1" x14ac:dyDescent="0.3">
      <c r="A69" s="14"/>
      <c r="C69" s="10" t="s">
        <v>9</v>
      </c>
      <c r="G69" s="125">
        <v>0.3</v>
      </c>
      <c r="H69" s="125"/>
      <c r="I69" s="10" t="s">
        <v>11</v>
      </c>
      <c r="J69" s="10" t="s">
        <v>12</v>
      </c>
      <c r="K69" s="124">
        <v>165545</v>
      </c>
      <c r="L69" s="125"/>
      <c r="M69" s="125"/>
      <c r="N69" s="10" t="s">
        <v>12</v>
      </c>
      <c r="O69" s="134">
        <v>0.1</v>
      </c>
      <c r="P69" s="135"/>
      <c r="Y69" s="11"/>
      <c r="Z69" s="16"/>
      <c r="AA69" s="16">
        <f>TRUNC(G69*K69*O69,0)</f>
        <v>4966</v>
      </c>
      <c r="AB69" s="16"/>
      <c r="AC69" s="17">
        <f>AA69</f>
        <v>4966</v>
      </c>
    </row>
    <row r="70" spans="1:29" s="10" customFormat="1" ht="27" customHeight="1" x14ac:dyDescent="0.3">
      <c r="A70" s="14"/>
      <c r="Y70" s="11"/>
      <c r="Z70" s="16"/>
      <c r="AA70" s="16"/>
      <c r="AB70" s="16"/>
      <c r="AC70" s="17"/>
    </row>
    <row r="71" spans="1:29" s="10" customFormat="1" ht="27" customHeight="1" x14ac:dyDescent="0.3">
      <c r="A71" s="14"/>
      <c r="Y71" s="11"/>
      <c r="Z71" s="16"/>
      <c r="AA71" s="16"/>
      <c r="AB71" s="16"/>
      <c r="AC71" s="17"/>
    </row>
    <row r="72" spans="1:29" s="10" customFormat="1" ht="27" customHeight="1" x14ac:dyDescent="0.3">
      <c r="A72" s="14"/>
      <c r="Y72" s="11"/>
      <c r="Z72" s="16"/>
      <c r="AA72" s="16"/>
      <c r="AB72" s="16"/>
      <c r="AC72" s="17"/>
    </row>
    <row r="73" spans="1:29" s="8" customFormat="1" ht="27" customHeight="1" x14ac:dyDescent="0.3">
      <c r="A73" s="9"/>
      <c r="B73" s="8" t="s">
        <v>13</v>
      </c>
      <c r="Y73" s="21"/>
      <c r="Z73" s="43">
        <f>SUM(Z64:Z72)</f>
        <v>0</v>
      </c>
      <c r="AA73" s="43">
        <f>SUM(AA64:AA72)</f>
        <v>4966</v>
      </c>
      <c r="AB73" s="43">
        <f>SUM(AB64:AB72)</f>
        <v>0</v>
      </c>
      <c r="AC73" s="44">
        <f>SUM(AC64:AC72)</f>
        <v>4966</v>
      </c>
    </row>
    <row r="74" spans="1:29" s="10" customFormat="1" ht="27" customHeight="1" x14ac:dyDescent="0.3">
      <c r="A74" s="14"/>
      <c r="Y74" s="11"/>
      <c r="Z74" s="16"/>
      <c r="AA74" s="16"/>
      <c r="AB74" s="16"/>
      <c r="AC74" s="17"/>
    </row>
    <row r="75" spans="1:29" s="8" customFormat="1" ht="27" customHeight="1" x14ac:dyDescent="0.3">
      <c r="A75" s="9"/>
      <c r="B75" s="8" t="s">
        <v>16</v>
      </c>
      <c r="Y75" s="21"/>
      <c r="Z75" s="24"/>
      <c r="AA75" s="24"/>
      <c r="AB75" s="24"/>
      <c r="AC75" s="25"/>
    </row>
    <row r="76" spans="1:29" s="10" customFormat="1" ht="27" customHeight="1" x14ac:dyDescent="0.3">
      <c r="A76" s="14"/>
      <c r="Y76" s="11"/>
      <c r="Z76" s="16"/>
      <c r="AA76" s="16"/>
      <c r="AB76" s="16"/>
      <c r="AC76" s="17"/>
    </row>
    <row r="77" spans="1:29" s="10" customFormat="1" ht="27" customHeight="1" x14ac:dyDescent="0.3">
      <c r="A77" s="14"/>
      <c r="B77" s="10" t="s">
        <v>18</v>
      </c>
      <c r="C77" s="10" t="s">
        <v>17</v>
      </c>
      <c r="D77" s="125">
        <v>0.6</v>
      </c>
      <c r="E77" s="125"/>
      <c r="F77" s="10" t="s">
        <v>19</v>
      </c>
      <c r="G77" s="10" t="s">
        <v>17</v>
      </c>
      <c r="H77" s="136">
        <v>0.77</v>
      </c>
      <c r="I77" s="136"/>
      <c r="J77" s="10" t="s">
        <v>20</v>
      </c>
      <c r="K77" s="10" t="s">
        <v>17</v>
      </c>
      <c r="L77" s="125">
        <f>0.6-0.05</f>
        <v>0.54999999999999993</v>
      </c>
      <c r="M77" s="125"/>
      <c r="N77" s="10" t="s">
        <v>21</v>
      </c>
      <c r="O77" s="10" t="s">
        <v>17</v>
      </c>
      <c r="P77" s="125">
        <v>0.9</v>
      </c>
      <c r="Q77" s="125"/>
      <c r="R77" s="15" t="s">
        <v>22</v>
      </c>
      <c r="S77" s="10" t="s">
        <v>17</v>
      </c>
      <c r="T77" s="125">
        <v>18</v>
      </c>
      <c r="U77" s="125"/>
      <c r="V77" s="10" t="s">
        <v>23</v>
      </c>
      <c r="Y77" s="11"/>
      <c r="Z77" s="16"/>
      <c r="AA77" s="16"/>
      <c r="AB77" s="16"/>
      <c r="AC77" s="17"/>
    </row>
    <row r="78" spans="1:29" s="10" customFormat="1" ht="27" customHeight="1" x14ac:dyDescent="0.3">
      <c r="A78" s="14"/>
      <c r="Y78" s="11"/>
      <c r="Z78" s="16"/>
      <c r="AA78" s="16"/>
      <c r="AB78" s="16"/>
      <c r="AC78" s="17"/>
    </row>
    <row r="79" spans="1:29" s="10" customFormat="1" ht="27" customHeight="1" x14ac:dyDescent="0.3">
      <c r="A79" s="14"/>
      <c r="Y79" s="11"/>
      <c r="Z79" s="16"/>
      <c r="AA79" s="16"/>
      <c r="AB79" s="16"/>
      <c r="AC79" s="17"/>
    </row>
    <row r="80" spans="1:29" s="10" customFormat="1" ht="27" customHeight="1" x14ac:dyDescent="0.3">
      <c r="A80" s="14"/>
      <c r="E80" s="130">
        <v>3600</v>
      </c>
      <c r="F80" s="130"/>
      <c r="G80" s="20" t="s">
        <v>12</v>
      </c>
      <c r="H80" s="131">
        <f>D77</f>
        <v>0.6</v>
      </c>
      <c r="I80" s="131"/>
      <c r="J80" s="20" t="s">
        <v>12</v>
      </c>
      <c r="K80" s="132">
        <f>H77</f>
        <v>0.77</v>
      </c>
      <c r="L80" s="132"/>
      <c r="M80" s="20" t="s">
        <v>12</v>
      </c>
      <c r="N80" s="131">
        <f>L77</f>
        <v>0.54999999999999993</v>
      </c>
      <c r="O80" s="131"/>
      <c r="P80" s="20" t="s">
        <v>12</v>
      </c>
      <c r="Q80" s="131">
        <f>P77</f>
        <v>0.9</v>
      </c>
      <c r="R80" s="131"/>
      <c r="S80" s="125" t="s">
        <v>17</v>
      </c>
      <c r="T80" s="133">
        <f>TRUNC((E80*H80*K80*N80*Q80)/E81,0)</f>
        <v>45</v>
      </c>
      <c r="U80" s="133"/>
      <c r="V80" s="125" t="s">
        <v>25</v>
      </c>
      <c r="W80" s="125"/>
      <c r="X80" s="125"/>
      <c r="Y80" s="11"/>
      <c r="Z80" s="16"/>
      <c r="AA80" s="16"/>
      <c r="AB80" s="16"/>
      <c r="AC80" s="17"/>
    </row>
    <row r="81" spans="1:29" s="10" customFormat="1" ht="27" customHeight="1" x14ac:dyDescent="0.3">
      <c r="A81" s="14"/>
      <c r="E81" s="129">
        <f>T77</f>
        <v>18</v>
      </c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5"/>
      <c r="T81" s="133"/>
      <c r="U81" s="133"/>
      <c r="V81" s="125"/>
      <c r="W81" s="125"/>
      <c r="X81" s="125"/>
      <c r="Y81" s="11"/>
      <c r="Z81" s="16"/>
      <c r="AA81" s="16"/>
      <c r="AB81" s="16"/>
      <c r="AC81" s="17"/>
    </row>
    <row r="82" spans="1:29" s="10" customFormat="1" ht="27" customHeight="1" x14ac:dyDescent="0.3">
      <c r="A82" s="14"/>
      <c r="Y82" s="11"/>
      <c r="Z82" s="16"/>
      <c r="AA82" s="16"/>
      <c r="AB82" s="16"/>
      <c r="AC82" s="17"/>
    </row>
    <row r="83" spans="1:29" s="10" customFormat="1" ht="27" customHeight="1" x14ac:dyDescent="0.3">
      <c r="A83" s="14"/>
      <c r="Y83" s="11"/>
      <c r="Z83" s="16"/>
      <c r="AA83" s="16"/>
      <c r="AB83" s="16"/>
      <c r="AC83" s="17"/>
    </row>
    <row r="84" spans="1:29" s="10" customFormat="1" ht="27" customHeight="1" x14ac:dyDescent="0.3">
      <c r="A84" s="14"/>
      <c r="Y84" s="11"/>
      <c r="Z84" s="16"/>
      <c r="AA84" s="16"/>
      <c r="AB84" s="16"/>
      <c r="AC84" s="17"/>
    </row>
    <row r="85" spans="1:29" s="10" customFormat="1" ht="27" customHeight="1" x14ac:dyDescent="0.3">
      <c r="A85" s="14"/>
      <c r="B85" s="10" t="s">
        <v>3</v>
      </c>
      <c r="E85" s="124">
        <f>기계경비!$Z$5</f>
        <v>19950.869527272727</v>
      </c>
      <c r="F85" s="125"/>
      <c r="G85" s="125"/>
      <c r="H85" s="10" t="s">
        <v>30</v>
      </c>
      <c r="I85" s="126">
        <f>T80</f>
        <v>45</v>
      </c>
      <c r="J85" s="125"/>
      <c r="K85" s="10" t="s">
        <v>12</v>
      </c>
      <c r="L85" s="127">
        <v>0.9</v>
      </c>
      <c r="M85" s="125"/>
      <c r="N85" s="10" t="s">
        <v>17</v>
      </c>
      <c r="O85" s="128">
        <f>(E85/I85)*L85</f>
        <v>399.01739054545453</v>
      </c>
      <c r="P85" s="128"/>
      <c r="Q85" s="128"/>
      <c r="Y85" s="11"/>
      <c r="Z85" s="16">
        <f>O85</f>
        <v>399.01739054545453</v>
      </c>
      <c r="AA85" s="16"/>
      <c r="AB85" s="16"/>
      <c r="AC85" s="17">
        <f>Z85+AA85+AB85</f>
        <v>399.01739054545453</v>
      </c>
    </row>
    <row r="86" spans="1:29" s="10" customFormat="1" ht="27" customHeight="1" x14ac:dyDescent="0.3">
      <c r="A86" s="14"/>
      <c r="O86" s="26"/>
      <c r="P86" s="26"/>
      <c r="Q86" s="26"/>
      <c r="Y86" s="11"/>
      <c r="Z86" s="16"/>
      <c r="AA86" s="16"/>
      <c r="AB86" s="16"/>
      <c r="AC86" s="17"/>
    </row>
    <row r="87" spans="1:29" s="10" customFormat="1" ht="27" customHeight="1" x14ac:dyDescent="0.3">
      <c r="A87" s="14"/>
      <c r="O87" s="26"/>
      <c r="P87" s="26"/>
      <c r="Q87" s="26"/>
      <c r="Y87" s="11"/>
      <c r="Z87" s="16"/>
      <c r="AA87" s="16"/>
      <c r="AB87" s="16"/>
      <c r="AC87" s="17"/>
    </row>
    <row r="88" spans="1:29" s="10" customFormat="1" ht="27" customHeight="1" x14ac:dyDescent="0.3">
      <c r="A88" s="14"/>
      <c r="B88" s="10" t="s">
        <v>5</v>
      </c>
      <c r="E88" s="124">
        <f>기계경비!$AA$5</f>
        <v>55699</v>
      </c>
      <c r="F88" s="125"/>
      <c r="G88" s="125"/>
      <c r="H88" s="10" t="s">
        <v>30</v>
      </c>
      <c r="I88" s="126">
        <f>T80</f>
        <v>45</v>
      </c>
      <c r="J88" s="125"/>
      <c r="K88" s="10" t="s">
        <v>12</v>
      </c>
      <c r="L88" s="127">
        <v>0.9</v>
      </c>
      <c r="M88" s="125"/>
      <c r="N88" s="10" t="s">
        <v>17</v>
      </c>
      <c r="O88" s="128">
        <f>(E88/I88)*L88</f>
        <v>1113.98</v>
      </c>
      <c r="P88" s="128"/>
      <c r="Q88" s="128"/>
      <c r="Y88" s="11"/>
      <c r="Z88" s="16"/>
      <c r="AA88" s="16">
        <f>O88</f>
        <v>1113.98</v>
      </c>
      <c r="AB88" s="16"/>
      <c r="AC88" s="17">
        <f>Z88+AA88+AB88</f>
        <v>1113.98</v>
      </c>
    </row>
    <row r="89" spans="1:29" s="10" customFormat="1" ht="27" customHeight="1" x14ac:dyDescent="0.3">
      <c r="A89" s="14"/>
      <c r="O89" s="26"/>
      <c r="P89" s="26"/>
      <c r="Q89" s="26"/>
      <c r="Y89" s="11"/>
      <c r="Z89" s="16"/>
      <c r="AA89" s="16"/>
      <c r="AB89" s="16"/>
      <c r="AC89" s="17"/>
    </row>
    <row r="90" spans="1:29" s="10" customFormat="1" ht="27" customHeight="1" x14ac:dyDescent="0.3">
      <c r="A90" s="14"/>
      <c r="O90" s="26"/>
      <c r="P90" s="26"/>
      <c r="Q90" s="26"/>
      <c r="Y90" s="11"/>
      <c r="Z90" s="16"/>
      <c r="AA90" s="16"/>
      <c r="AB90" s="16"/>
      <c r="AC90" s="17"/>
    </row>
    <row r="91" spans="1:29" s="10" customFormat="1" ht="27" customHeight="1" x14ac:dyDescent="0.3">
      <c r="A91" s="14"/>
      <c r="B91" s="10" t="s">
        <v>27</v>
      </c>
      <c r="E91" s="124">
        <f>기계경비!$AB$5</f>
        <v>31168.4571</v>
      </c>
      <c r="F91" s="125"/>
      <c r="G91" s="125"/>
      <c r="H91" s="10" t="s">
        <v>30</v>
      </c>
      <c r="I91" s="126">
        <f>T80</f>
        <v>45</v>
      </c>
      <c r="J91" s="125"/>
      <c r="K91" s="10" t="s">
        <v>12</v>
      </c>
      <c r="L91" s="127">
        <v>0.9</v>
      </c>
      <c r="M91" s="125"/>
      <c r="N91" s="10" t="s">
        <v>17</v>
      </c>
      <c r="O91" s="128">
        <f>(E91/I91)*L91</f>
        <v>623.36914200000001</v>
      </c>
      <c r="P91" s="128"/>
      <c r="Q91" s="128"/>
      <c r="Y91" s="11"/>
      <c r="Z91" s="16"/>
      <c r="AA91" s="16"/>
      <c r="AB91" s="16">
        <f>O91</f>
        <v>623.36914200000001</v>
      </c>
      <c r="AC91" s="17">
        <f>Z91+AA91+AB91</f>
        <v>623.36914200000001</v>
      </c>
    </row>
    <row r="92" spans="1:29" s="10" customFormat="1" ht="27" customHeight="1" x14ac:dyDescent="0.3">
      <c r="A92" s="14"/>
      <c r="O92" s="26"/>
      <c r="P92" s="26"/>
      <c r="Q92" s="26"/>
      <c r="Y92" s="11"/>
      <c r="Z92" s="16"/>
      <c r="AA92" s="16"/>
      <c r="AB92" s="16"/>
      <c r="AC92" s="17"/>
    </row>
    <row r="93" spans="1:29" s="10" customFormat="1" ht="27" customHeight="1" x14ac:dyDescent="0.3">
      <c r="A93" s="14"/>
      <c r="Y93" s="11"/>
      <c r="Z93" s="16"/>
      <c r="AA93" s="16"/>
      <c r="AB93" s="16"/>
      <c r="AC93" s="17"/>
    </row>
    <row r="94" spans="1:29" s="10" customFormat="1" ht="27" customHeight="1" x14ac:dyDescent="0.3">
      <c r="A94" s="14"/>
      <c r="B94" s="10" t="s">
        <v>13</v>
      </c>
      <c r="Y94" s="11"/>
      <c r="Z94" s="18">
        <f>SUM(Z74:Z93)</f>
        <v>399.01739054545453</v>
      </c>
      <c r="AA94" s="18">
        <f>SUM(AA74:AA93)</f>
        <v>1113.98</v>
      </c>
      <c r="AB94" s="18">
        <f>SUM(AB74:AB93)</f>
        <v>623.36914200000001</v>
      </c>
      <c r="AC94" s="19">
        <f>SUM(AC83:AC93)</f>
        <v>2136.3665325454544</v>
      </c>
    </row>
    <row r="95" spans="1:29" s="10" customFormat="1" ht="27" customHeight="1" x14ac:dyDescent="0.3">
      <c r="A95" s="14"/>
      <c r="Y95" s="11"/>
      <c r="Z95" s="16"/>
      <c r="AA95" s="16"/>
      <c r="AB95" s="16"/>
      <c r="AC95" s="17"/>
    </row>
    <row r="96" spans="1:29" s="10" customFormat="1" ht="27" customHeight="1" x14ac:dyDescent="0.3">
      <c r="A96" s="14"/>
      <c r="Y96" s="11"/>
      <c r="Z96" s="16"/>
      <c r="AA96" s="16"/>
      <c r="AB96" s="16"/>
      <c r="AC96" s="17"/>
    </row>
    <row r="97" spans="1:29" s="10" customFormat="1" ht="27" customHeight="1" x14ac:dyDescent="0.3">
      <c r="A97" s="14"/>
      <c r="Y97" s="11"/>
      <c r="Z97" s="16"/>
      <c r="AA97" s="16"/>
      <c r="AB97" s="16"/>
      <c r="AC97" s="17"/>
    </row>
    <row r="98" spans="1:29" s="10" customFormat="1" ht="27" customHeight="1" x14ac:dyDescent="0.3">
      <c r="A98" s="14"/>
      <c r="Y98" s="11"/>
      <c r="Z98" s="16"/>
      <c r="AA98" s="16"/>
      <c r="AB98" s="16"/>
      <c r="AC98" s="17"/>
    </row>
    <row r="99" spans="1:29" s="10" customFormat="1" ht="27" customHeight="1" x14ac:dyDescent="0.3">
      <c r="A99" s="14"/>
      <c r="Y99" s="11"/>
      <c r="Z99" s="16"/>
      <c r="AA99" s="16"/>
      <c r="AB99" s="16"/>
      <c r="AC99" s="17"/>
    </row>
    <row r="100" spans="1:29" s="10" customFormat="1" ht="27" customHeight="1" x14ac:dyDescent="0.3">
      <c r="A100" s="14"/>
      <c r="Y100" s="11"/>
      <c r="Z100" s="16"/>
      <c r="AA100" s="16"/>
      <c r="AB100" s="16"/>
      <c r="AC100" s="17"/>
    </row>
    <row r="101" spans="1:29" s="10" customFormat="1" ht="27" customHeight="1" x14ac:dyDescent="0.3">
      <c r="A101" s="14"/>
      <c r="Y101" s="11"/>
      <c r="Z101" s="16"/>
      <c r="AA101" s="16"/>
      <c r="AB101" s="16"/>
      <c r="AC101" s="17"/>
    </row>
    <row r="102" spans="1:29" s="10" customFormat="1" ht="27" customHeight="1" x14ac:dyDescent="0.3">
      <c r="A102" s="14"/>
      <c r="Y102" s="11"/>
      <c r="Z102" s="16"/>
      <c r="AA102" s="16"/>
      <c r="AB102" s="16"/>
      <c r="AC102" s="17"/>
    </row>
    <row r="103" spans="1:29" s="10" customFormat="1" ht="27" customHeight="1" x14ac:dyDescent="0.3">
      <c r="A103" s="14"/>
      <c r="Y103" s="11"/>
      <c r="Z103" s="16"/>
      <c r="AA103" s="16"/>
      <c r="AB103" s="16"/>
      <c r="AC103" s="17"/>
    </row>
    <row r="104" spans="1:29" s="10" customFormat="1" ht="27" customHeight="1" x14ac:dyDescent="0.3">
      <c r="A104" s="14"/>
      <c r="Y104" s="11"/>
      <c r="Z104" s="16"/>
      <c r="AA104" s="16"/>
      <c r="AB104" s="16"/>
      <c r="AC104" s="17"/>
    </row>
    <row r="105" spans="1:29" s="10" customFormat="1" ht="27" customHeight="1" x14ac:dyDescent="0.3">
      <c r="A105" s="14"/>
      <c r="Y105" s="11"/>
      <c r="Z105" s="16"/>
      <c r="AA105" s="16"/>
      <c r="AB105" s="16"/>
      <c r="AC105" s="17"/>
    </row>
    <row r="106" spans="1:29" s="10" customFormat="1" ht="27" customHeight="1" x14ac:dyDescent="0.3">
      <c r="A106" s="14"/>
      <c r="Y106" s="11"/>
      <c r="Z106" s="16"/>
      <c r="AA106" s="16"/>
      <c r="AB106" s="16"/>
      <c r="AC106" s="17"/>
    </row>
    <row r="107" spans="1:29" s="10" customFormat="1" ht="27" customHeight="1" x14ac:dyDescent="0.3">
      <c r="A107" s="14"/>
      <c r="Y107" s="11"/>
      <c r="Z107" s="16"/>
      <c r="AA107" s="16"/>
      <c r="AB107" s="16"/>
      <c r="AC107" s="17"/>
    </row>
    <row r="108" spans="1:29" s="10" customFormat="1" ht="27" customHeight="1" x14ac:dyDescent="0.3">
      <c r="A108" s="14"/>
      <c r="Y108" s="11"/>
      <c r="Z108" s="16"/>
      <c r="AA108" s="16"/>
      <c r="AB108" s="16"/>
      <c r="AC108" s="17"/>
    </row>
    <row r="109" spans="1:29" s="10" customFormat="1" ht="27" customHeight="1" x14ac:dyDescent="0.3">
      <c r="A109" s="14"/>
      <c r="Y109" s="11"/>
      <c r="Z109" s="16"/>
      <c r="AA109" s="16"/>
      <c r="AB109" s="16"/>
      <c r="AC109" s="17"/>
    </row>
    <row r="110" spans="1:29" s="10" customFormat="1" ht="27" customHeight="1" x14ac:dyDescent="0.3">
      <c r="A110" s="14"/>
      <c r="Y110" s="11"/>
      <c r="Z110" s="16"/>
      <c r="AA110" s="16"/>
      <c r="AB110" s="16"/>
      <c r="AC110" s="17"/>
    </row>
    <row r="111" spans="1:29" s="10" customFormat="1" ht="27" customHeight="1" x14ac:dyDescent="0.3">
      <c r="A111" s="14"/>
      <c r="Y111" s="11"/>
      <c r="Z111" s="16"/>
      <c r="AA111" s="16"/>
      <c r="AB111" s="16"/>
      <c r="AC111" s="17"/>
    </row>
    <row r="112" spans="1:29" s="10" customFormat="1" ht="27" customHeight="1" x14ac:dyDescent="0.3">
      <c r="A112" s="14"/>
      <c r="Y112" s="11"/>
      <c r="Z112" s="16"/>
      <c r="AA112" s="16"/>
      <c r="AB112" s="16"/>
      <c r="AC112" s="17"/>
    </row>
    <row r="113" spans="1:29" s="10" customFormat="1" ht="27" customHeight="1" x14ac:dyDescent="0.3">
      <c r="A113" s="14"/>
      <c r="Y113" s="11"/>
      <c r="Z113" s="16"/>
      <c r="AA113" s="16"/>
      <c r="AB113" s="16"/>
      <c r="AC113" s="17"/>
    </row>
    <row r="114" spans="1:29" s="10" customFormat="1" ht="27" customHeight="1" x14ac:dyDescent="0.3">
      <c r="A114" s="14"/>
      <c r="Y114" s="11"/>
      <c r="Z114" s="16"/>
      <c r="AA114" s="16"/>
      <c r="AB114" s="16"/>
      <c r="AC114" s="17"/>
    </row>
    <row r="115" spans="1:29" s="10" customFormat="1" ht="27" customHeight="1" x14ac:dyDescent="0.3">
      <c r="A115" s="14"/>
      <c r="Y115" s="11"/>
      <c r="Z115" s="16"/>
      <c r="AA115" s="16"/>
      <c r="AB115" s="16"/>
      <c r="AC115" s="17"/>
    </row>
    <row r="116" spans="1:29" s="10" customFormat="1" ht="27" customHeight="1" x14ac:dyDescent="0.3">
      <c r="A116" s="14"/>
      <c r="Y116" s="11"/>
      <c r="Z116" s="16"/>
      <c r="AA116" s="16"/>
      <c r="AB116" s="16"/>
      <c r="AC116" s="17"/>
    </row>
    <row r="117" spans="1:29" s="10" customFormat="1" ht="27" customHeight="1" x14ac:dyDescent="0.3">
      <c r="A117" s="14"/>
      <c r="Y117" s="11"/>
      <c r="Z117" s="16"/>
      <c r="AA117" s="16"/>
      <c r="AB117" s="16"/>
      <c r="AC117" s="17"/>
    </row>
    <row r="118" spans="1:29" s="47" customFormat="1" ht="27" customHeight="1" thickBot="1" x14ac:dyDescent="0.35">
      <c r="A118" s="121" t="s">
        <v>52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3"/>
      <c r="Z118" s="46">
        <f>SUM(Z94,Z73)</f>
        <v>399.01739054545453</v>
      </c>
      <c r="AA118" s="46">
        <f>SUM(AA94,AA73)</f>
        <v>6079.98</v>
      </c>
      <c r="AB118" s="46">
        <f>SUM(AB94,AB73)</f>
        <v>623.36914200000001</v>
      </c>
      <c r="AC118" s="46">
        <f>SUM(AC94,AC73)</f>
        <v>7102.3665325454549</v>
      </c>
    </row>
  </sheetData>
  <mergeCells count="66">
    <mergeCell ref="A1:AC2"/>
    <mergeCell ref="A3:Y4"/>
    <mergeCell ref="Z3:Z4"/>
    <mergeCell ref="AA3:AA4"/>
    <mergeCell ref="AB3:AB4"/>
    <mergeCell ref="AC3:AC4"/>
    <mergeCell ref="G12:H12"/>
    <mergeCell ref="K12:M12"/>
    <mergeCell ref="O12:P12"/>
    <mergeCell ref="D20:E20"/>
    <mergeCell ref="H20:I20"/>
    <mergeCell ref="L20:M20"/>
    <mergeCell ref="P20:Q20"/>
    <mergeCell ref="T20:U20"/>
    <mergeCell ref="E23:F23"/>
    <mergeCell ref="H23:I23"/>
    <mergeCell ref="K23:L23"/>
    <mergeCell ref="N23:O23"/>
    <mergeCell ref="Q23:R23"/>
    <mergeCell ref="S23:S24"/>
    <mergeCell ref="T23:U24"/>
    <mergeCell ref="A61:Y61"/>
    <mergeCell ref="V23:X24"/>
    <mergeCell ref="E28:G28"/>
    <mergeCell ref="E31:G31"/>
    <mergeCell ref="E34:G34"/>
    <mergeCell ref="I28:J28"/>
    <mergeCell ref="I31:J31"/>
    <mergeCell ref="I34:J34"/>
    <mergeCell ref="L28:M28"/>
    <mergeCell ref="E24:R24"/>
    <mergeCell ref="O28:Q28"/>
    <mergeCell ref="O31:Q31"/>
    <mergeCell ref="O34:Q34"/>
    <mergeCell ref="L31:M31"/>
    <mergeCell ref="L34:M34"/>
    <mergeCell ref="G69:H69"/>
    <mergeCell ref="K69:M69"/>
    <mergeCell ref="O69:P69"/>
    <mergeCell ref="D77:E77"/>
    <mergeCell ref="H77:I77"/>
    <mergeCell ref="L77:M77"/>
    <mergeCell ref="P77:Q77"/>
    <mergeCell ref="T77:U77"/>
    <mergeCell ref="E80:F80"/>
    <mergeCell ref="H80:I80"/>
    <mergeCell ref="K80:L80"/>
    <mergeCell ref="N80:O80"/>
    <mergeCell ref="Q80:R80"/>
    <mergeCell ref="S80:S81"/>
    <mergeCell ref="T80:U81"/>
    <mergeCell ref="V80:X81"/>
    <mergeCell ref="E81:R81"/>
    <mergeCell ref="E85:G85"/>
    <mergeCell ref="I85:J85"/>
    <mergeCell ref="L85:M85"/>
    <mergeCell ref="O85:Q85"/>
    <mergeCell ref="A118:Y118"/>
    <mergeCell ref="E88:G88"/>
    <mergeCell ref="I88:J88"/>
    <mergeCell ref="L88:M88"/>
    <mergeCell ref="O88:Q88"/>
    <mergeCell ref="E91:G91"/>
    <mergeCell ref="I91:J91"/>
    <mergeCell ref="L91:M91"/>
    <mergeCell ref="O91:Q91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topLeftCell="A33" zoomScale="130" zoomScaleNormal="130" workbookViewId="0">
      <selection activeCell="C19" sqref="C19"/>
    </sheetView>
  </sheetViews>
  <sheetFormatPr defaultColWidth="9.125" defaultRowHeight="12" x14ac:dyDescent="0.3"/>
  <cols>
    <col min="1" max="1" width="10" style="72" customWidth="1"/>
    <col min="2" max="3" width="24.25" style="72" customWidth="1"/>
    <col min="4" max="4" width="5.5" style="72" customWidth="1"/>
    <col min="5" max="8" width="11.5" style="72" customWidth="1"/>
    <col min="9" max="9" width="10" style="72" customWidth="1"/>
    <col min="10" max="16384" width="9.125" style="72"/>
  </cols>
  <sheetData>
    <row r="1" spans="1:9" s="68" customFormat="1" ht="24.95" customHeight="1" x14ac:dyDescent="0.35">
      <c r="A1" s="169" t="s">
        <v>66</v>
      </c>
      <c r="B1" s="170"/>
      <c r="C1" s="170"/>
      <c r="D1" s="170"/>
      <c r="E1" s="170"/>
      <c r="F1" s="170"/>
      <c r="G1" s="170"/>
      <c r="H1" s="170"/>
      <c r="I1" s="170"/>
    </row>
    <row r="2" spans="1:9" s="68" customFormat="1" ht="15.75" customHeight="1" x14ac:dyDescent="0.2">
      <c r="A2" s="67"/>
    </row>
    <row r="3" spans="1:9" s="69" customFormat="1" ht="18.75" customHeight="1" x14ac:dyDescent="0.2">
      <c r="A3" s="66" t="s">
        <v>69</v>
      </c>
      <c r="B3" s="66" t="s">
        <v>56</v>
      </c>
      <c r="C3" s="66" t="s">
        <v>57</v>
      </c>
      <c r="D3" s="66" t="s">
        <v>59</v>
      </c>
      <c r="E3" s="66" t="s">
        <v>75</v>
      </c>
      <c r="F3" s="66" t="s">
        <v>76</v>
      </c>
      <c r="G3" s="66" t="s">
        <v>36</v>
      </c>
      <c r="H3" s="66" t="s">
        <v>74</v>
      </c>
      <c r="I3" s="66" t="s">
        <v>62</v>
      </c>
    </row>
    <row r="4" spans="1:9" s="68" customFormat="1" ht="18.75" customHeight="1" x14ac:dyDescent="0.2">
      <c r="A4" s="167" t="str">
        <f>일위대가표!A5</f>
        <v xml:space="preserve"> 제    1 호표</v>
      </c>
      <c r="B4" s="168" t="str">
        <f>일위대가표!A6</f>
        <v>가로수 제거</v>
      </c>
      <c r="C4" s="168" t="str">
        <f>일위대가표!B6</f>
        <v>흉고직경 11cm 미만</v>
      </c>
      <c r="D4" s="166" t="str">
        <f>일위대가표!D11</f>
        <v>주</v>
      </c>
      <c r="E4" s="65">
        <f>일위대가표!F6</f>
        <v>8493</v>
      </c>
      <c r="F4" s="65">
        <f>일위대가표!H6</f>
        <v>77530</v>
      </c>
      <c r="G4" s="65">
        <f>일위대가표!J6</f>
        <v>9808</v>
      </c>
      <c r="H4" s="65">
        <f>SUM(E4:G4)</f>
        <v>95831</v>
      </c>
      <c r="I4" s="166"/>
    </row>
    <row r="5" spans="1:9" ht="18.75" customHeight="1" x14ac:dyDescent="0.3">
      <c r="A5" s="71"/>
      <c r="B5" s="165"/>
      <c r="C5" s="166"/>
      <c r="D5" s="166"/>
      <c r="E5" s="65"/>
      <c r="F5" s="71"/>
      <c r="G5" s="71"/>
      <c r="H5" s="65"/>
      <c r="I5" s="71"/>
    </row>
    <row r="6" spans="1:9" ht="18.75" customHeight="1" x14ac:dyDescent="0.3">
      <c r="A6" s="71"/>
      <c r="B6" s="71"/>
      <c r="C6" s="71"/>
      <c r="D6" s="71"/>
      <c r="E6" s="71"/>
      <c r="F6" s="71"/>
      <c r="G6" s="71"/>
      <c r="H6" s="71"/>
      <c r="I6" s="71"/>
    </row>
    <row r="7" spans="1:9" ht="18.75" customHeight="1" x14ac:dyDescent="0.3">
      <c r="A7" s="71"/>
      <c r="B7" s="71"/>
      <c r="C7" s="71"/>
      <c r="D7" s="71"/>
      <c r="E7" s="71"/>
      <c r="F7" s="71"/>
      <c r="G7" s="71"/>
      <c r="H7" s="71"/>
      <c r="I7" s="71"/>
    </row>
    <row r="8" spans="1:9" ht="18.75" customHeight="1" x14ac:dyDescent="0.3">
      <c r="A8" s="164"/>
      <c r="B8" s="164"/>
      <c r="C8" s="164"/>
      <c r="D8" s="164"/>
      <c r="E8" s="164"/>
      <c r="F8" s="164"/>
      <c r="G8" s="164"/>
      <c r="H8" s="164"/>
      <c r="I8" s="164"/>
    </row>
    <row r="9" spans="1:9" ht="18.75" customHeight="1" x14ac:dyDescent="0.3">
      <c r="A9" s="164"/>
      <c r="B9" s="164"/>
      <c r="C9" s="164"/>
      <c r="D9" s="164"/>
      <c r="E9" s="164"/>
      <c r="F9" s="164"/>
      <c r="G9" s="164"/>
      <c r="H9" s="164"/>
      <c r="I9" s="164"/>
    </row>
    <row r="10" spans="1:9" ht="18.75" customHeight="1" x14ac:dyDescent="0.3">
      <c r="A10" s="70"/>
      <c r="B10" s="70"/>
      <c r="C10" s="70"/>
      <c r="D10" s="70"/>
      <c r="E10" s="70"/>
      <c r="F10" s="70"/>
      <c r="G10" s="70"/>
      <c r="H10" s="70"/>
      <c r="I10" s="70"/>
    </row>
    <row r="11" spans="1:9" ht="18.75" customHeight="1" x14ac:dyDescent="0.3">
      <c r="A11" s="70"/>
      <c r="B11" s="70"/>
      <c r="C11" s="70"/>
      <c r="D11" s="70"/>
      <c r="E11" s="70"/>
      <c r="F11" s="70"/>
      <c r="G11" s="70"/>
      <c r="H11" s="70"/>
      <c r="I11" s="70"/>
    </row>
    <row r="12" spans="1:9" ht="18.75" customHeight="1" x14ac:dyDescent="0.3">
      <c r="A12" s="70"/>
      <c r="B12" s="70"/>
      <c r="C12" s="70"/>
      <c r="D12" s="70"/>
      <c r="E12" s="70"/>
      <c r="F12" s="70"/>
      <c r="G12" s="70"/>
      <c r="H12" s="70"/>
      <c r="I12" s="70"/>
    </row>
    <row r="13" spans="1:9" ht="18.75" customHeight="1" x14ac:dyDescent="0.3">
      <c r="A13" s="70"/>
      <c r="B13" s="70"/>
      <c r="C13" s="70"/>
      <c r="D13" s="70"/>
      <c r="E13" s="70"/>
      <c r="F13" s="70"/>
      <c r="G13" s="70"/>
      <c r="H13" s="70"/>
      <c r="I13" s="70"/>
    </row>
    <row r="14" spans="1:9" ht="18.75" customHeight="1" x14ac:dyDescent="0.3">
      <c r="A14" s="70"/>
      <c r="B14" s="70"/>
      <c r="C14" s="70"/>
      <c r="D14" s="70"/>
      <c r="E14" s="70"/>
      <c r="F14" s="70"/>
      <c r="G14" s="70"/>
      <c r="H14" s="70"/>
      <c r="I14" s="70"/>
    </row>
    <row r="15" spans="1:9" ht="18.75" customHeight="1" x14ac:dyDescent="0.3">
      <c r="A15" s="70"/>
      <c r="B15" s="70"/>
      <c r="C15" s="70"/>
      <c r="D15" s="70"/>
      <c r="E15" s="70"/>
      <c r="F15" s="70"/>
      <c r="G15" s="70"/>
      <c r="H15" s="70"/>
      <c r="I15" s="70"/>
    </row>
    <row r="16" spans="1:9" ht="18.75" customHeight="1" x14ac:dyDescent="0.3">
      <c r="A16" s="70"/>
      <c r="B16" s="70"/>
      <c r="C16" s="70"/>
      <c r="D16" s="70"/>
      <c r="E16" s="70"/>
      <c r="F16" s="70"/>
      <c r="G16" s="70"/>
      <c r="H16" s="70"/>
      <c r="I16" s="70"/>
    </row>
    <row r="17" spans="1:9" ht="18.75" customHeight="1" x14ac:dyDescent="0.3">
      <c r="A17" s="70"/>
      <c r="B17" s="70"/>
      <c r="C17" s="70"/>
      <c r="D17" s="70"/>
      <c r="E17" s="70"/>
      <c r="F17" s="70"/>
      <c r="G17" s="70"/>
      <c r="H17" s="70"/>
      <c r="I17" s="70"/>
    </row>
    <row r="18" spans="1:9" ht="18.75" customHeight="1" x14ac:dyDescent="0.3">
      <c r="A18" s="70"/>
      <c r="B18" s="70"/>
      <c r="C18" s="70"/>
      <c r="D18" s="70"/>
      <c r="E18" s="70"/>
      <c r="F18" s="70"/>
      <c r="G18" s="70"/>
      <c r="H18" s="70"/>
      <c r="I18" s="70"/>
    </row>
    <row r="19" spans="1:9" ht="18.75" customHeight="1" x14ac:dyDescent="0.3">
      <c r="A19" s="70"/>
      <c r="B19" s="70"/>
      <c r="C19" s="70"/>
      <c r="D19" s="70"/>
      <c r="E19" s="70"/>
      <c r="F19" s="70"/>
      <c r="G19" s="70"/>
      <c r="H19" s="70"/>
      <c r="I19" s="70"/>
    </row>
    <row r="20" spans="1:9" ht="18.75" customHeight="1" x14ac:dyDescent="0.3">
      <c r="A20" s="70"/>
      <c r="B20" s="70"/>
      <c r="C20" s="70"/>
      <c r="D20" s="70"/>
      <c r="E20" s="70"/>
      <c r="F20" s="70"/>
      <c r="G20" s="70"/>
      <c r="H20" s="70"/>
      <c r="I20" s="70"/>
    </row>
    <row r="21" spans="1:9" ht="18.75" customHeight="1" x14ac:dyDescent="0.3">
      <c r="A21" s="70"/>
      <c r="B21" s="70"/>
      <c r="C21" s="70"/>
      <c r="D21" s="70"/>
      <c r="E21" s="70"/>
      <c r="F21" s="70"/>
      <c r="G21" s="70"/>
      <c r="H21" s="70"/>
      <c r="I21" s="70"/>
    </row>
    <row r="22" spans="1:9" ht="18.75" customHeight="1" x14ac:dyDescent="0.3">
      <c r="A22" s="70"/>
      <c r="B22" s="70"/>
      <c r="C22" s="70"/>
      <c r="D22" s="70"/>
      <c r="E22" s="70"/>
      <c r="F22" s="70"/>
      <c r="G22" s="70"/>
      <c r="H22" s="70"/>
      <c r="I22" s="70"/>
    </row>
    <row r="23" spans="1:9" ht="18.75" customHeight="1" x14ac:dyDescent="0.3">
      <c r="A23" s="70"/>
      <c r="B23" s="70"/>
      <c r="C23" s="70"/>
      <c r="D23" s="70"/>
      <c r="E23" s="70"/>
      <c r="F23" s="70"/>
      <c r="G23" s="70"/>
      <c r="H23" s="70"/>
      <c r="I23" s="70"/>
    </row>
    <row r="24" spans="1:9" ht="18.75" customHeight="1" x14ac:dyDescent="0.3">
      <c r="A24" s="70"/>
      <c r="B24" s="70"/>
      <c r="C24" s="70"/>
      <c r="D24" s="70"/>
      <c r="E24" s="70"/>
      <c r="F24" s="70"/>
      <c r="G24" s="70"/>
      <c r="H24" s="70"/>
      <c r="I24" s="70"/>
    </row>
    <row r="25" spans="1:9" ht="18.75" customHeight="1" x14ac:dyDescent="0.3">
      <c r="A25" s="70"/>
      <c r="B25" s="70"/>
      <c r="C25" s="70"/>
      <c r="D25" s="70"/>
      <c r="E25" s="70"/>
      <c r="F25" s="70"/>
      <c r="G25" s="70"/>
      <c r="H25" s="70"/>
      <c r="I25" s="70"/>
    </row>
    <row r="26" spans="1:9" ht="18.75" customHeight="1" x14ac:dyDescent="0.3">
      <c r="A26" s="70"/>
      <c r="B26" s="70"/>
      <c r="C26" s="70"/>
      <c r="D26" s="70"/>
      <c r="E26" s="70"/>
      <c r="F26" s="70"/>
      <c r="G26" s="70"/>
      <c r="H26" s="70"/>
      <c r="I26" s="70"/>
    </row>
    <row r="27" spans="1:9" ht="18.75" customHeight="1" x14ac:dyDescent="0.3">
      <c r="A27" s="70"/>
      <c r="B27" s="70"/>
      <c r="C27" s="70"/>
      <c r="D27" s="70"/>
      <c r="E27" s="70"/>
      <c r="F27" s="70"/>
      <c r="G27" s="70"/>
      <c r="H27" s="70"/>
      <c r="I27" s="70"/>
    </row>
    <row r="28" spans="1:9" ht="18.75" customHeight="1" x14ac:dyDescent="0.3">
      <c r="A28" s="70"/>
      <c r="B28" s="70"/>
      <c r="C28" s="70"/>
      <c r="D28" s="70"/>
      <c r="E28" s="70"/>
      <c r="F28" s="70"/>
      <c r="G28" s="70"/>
      <c r="H28" s="70"/>
      <c r="I28" s="70"/>
    </row>
    <row r="29" spans="1:9" ht="18.75" customHeight="1" x14ac:dyDescent="0.3">
      <c r="A29" s="70"/>
      <c r="B29" s="70"/>
      <c r="C29" s="70"/>
      <c r="D29" s="70"/>
      <c r="E29" s="70"/>
      <c r="F29" s="70"/>
      <c r="G29" s="70"/>
      <c r="H29" s="70"/>
      <c r="I29" s="70"/>
    </row>
    <row r="30" spans="1:9" ht="18.75" customHeight="1" x14ac:dyDescent="0.3">
      <c r="A30" s="70"/>
      <c r="B30" s="70"/>
      <c r="C30" s="70"/>
      <c r="D30" s="70"/>
      <c r="E30" s="70"/>
      <c r="F30" s="70"/>
      <c r="G30" s="70"/>
      <c r="H30" s="70"/>
      <c r="I30" s="70"/>
    </row>
    <row r="31" spans="1:9" ht="18.75" customHeight="1" x14ac:dyDescent="0.3">
      <c r="A31" s="70"/>
      <c r="B31" s="70"/>
      <c r="C31" s="70"/>
      <c r="D31" s="70"/>
      <c r="E31" s="70"/>
      <c r="F31" s="70"/>
      <c r="G31" s="70"/>
      <c r="H31" s="70"/>
      <c r="I31" s="70"/>
    </row>
    <row r="32" spans="1:9" ht="18.75" customHeight="1" x14ac:dyDescent="0.3">
      <c r="A32" s="70"/>
      <c r="B32" s="70"/>
      <c r="C32" s="70"/>
      <c r="D32" s="70"/>
      <c r="E32" s="70"/>
      <c r="F32" s="70"/>
      <c r="G32" s="70"/>
      <c r="H32" s="70"/>
      <c r="I32" s="70"/>
    </row>
    <row r="33" spans="1:9" ht="18.75" customHeight="1" x14ac:dyDescent="0.3">
      <c r="A33" s="70"/>
      <c r="B33" s="70"/>
      <c r="C33" s="70"/>
      <c r="D33" s="70"/>
      <c r="E33" s="70"/>
      <c r="F33" s="70"/>
      <c r="G33" s="70"/>
      <c r="H33" s="70"/>
      <c r="I33" s="70"/>
    </row>
    <row r="34" spans="1:9" ht="18.75" customHeight="1" x14ac:dyDescent="0.3">
      <c r="A34" s="70"/>
      <c r="B34" s="70"/>
      <c r="C34" s="70"/>
      <c r="D34" s="70"/>
      <c r="E34" s="70"/>
      <c r="F34" s="70"/>
      <c r="G34" s="70"/>
      <c r="H34" s="70"/>
      <c r="I34" s="70"/>
    </row>
    <row r="35" spans="1:9" ht="18.75" customHeight="1" x14ac:dyDescent="0.3">
      <c r="A35" s="70"/>
      <c r="B35" s="70"/>
      <c r="C35" s="70"/>
      <c r="D35" s="70"/>
      <c r="E35" s="70"/>
      <c r="F35" s="70"/>
      <c r="G35" s="70"/>
      <c r="H35" s="70"/>
      <c r="I35" s="70"/>
    </row>
    <row r="36" spans="1:9" ht="18.75" customHeight="1" x14ac:dyDescent="0.3">
      <c r="A36" s="70"/>
      <c r="B36" s="70"/>
      <c r="C36" s="70"/>
      <c r="D36" s="70"/>
      <c r="E36" s="70"/>
      <c r="F36" s="70"/>
      <c r="G36" s="70"/>
      <c r="H36" s="70"/>
      <c r="I36" s="70"/>
    </row>
    <row r="37" spans="1:9" ht="18.75" customHeight="1" x14ac:dyDescent="0.3">
      <c r="A37" s="70"/>
      <c r="B37" s="70"/>
      <c r="C37" s="70"/>
      <c r="D37" s="70"/>
      <c r="E37" s="70"/>
      <c r="F37" s="70"/>
      <c r="G37" s="70"/>
      <c r="H37" s="70"/>
      <c r="I37" s="70"/>
    </row>
    <row r="38" spans="1:9" ht="18.75" customHeight="1" x14ac:dyDescent="0.3">
      <c r="A38" s="70"/>
      <c r="B38" s="70"/>
      <c r="C38" s="70"/>
      <c r="D38" s="70"/>
      <c r="E38" s="70"/>
      <c r="F38" s="70"/>
      <c r="G38" s="70"/>
      <c r="H38" s="70"/>
      <c r="I38" s="70"/>
    </row>
    <row r="39" spans="1:9" ht="18.75" customHeight="1" x14ac:dyDescent="0.3">
      <c r="A39" s="70"/>
      <c r="B39" s="70"/>
      <c r="C39" s="70"/>
      <c r="D39" s="70"/>
      <c r="E39" s="70"/>
      <c r="F39" s="70"/>
      <c r="G39" s="70"/>
      <c r="H39" s="70"/>
      <c r="I39" s="70"/>
    </row>
    <row r="40" spans="1:9" ht="18.75" customHeight="1" x14ac:dyDescent="0.3">
      <c r="A40" s="70"/>
      <c r="B40" s="70"/>
      <c r="C40" s="70"/>
      <c r="D40" s="70"/>
      <c r="E40" s="70"/>
      <c r="F40" s="70"/>
      <c r="G40" s="70"/>
      <c r="H40" s="70"/>
      <c r="I40" s="70"/>
    </row>
    <row r="41" spans="1:9" ht="18.75" customHeight="1" x14ac:dyDescent="0.3">
      <c r="A41" s="70"/>
      <c r="B41" s="70"/>
      <c r="C41" s="70"/>
      <c r="D41" s="70"/>
      <c r="E41" s="70"/>
      <c r="F41" s="70"/>
      <c r="G41" s="70"/>
      <c r="H41" s="70"/>
      <c r="I41" s="70"/>
    </row>
    <row r="42" spans="1:9" ht="18.75" customHeight="1" x14ac:dyDescent="0.3">
      <c r="A42" s="70"/>
      <c r="B42" s="70"/>
      <c r="C42" s="70"/>
      <c r="D42" s="70"/>
      <c r="E42" s="70"/>
      <c r="F42" s="70"/>
      <c r="G42" s="70"/>
      <c r="H42" s="70"/>
      <c r="I42" s="70"/>
    </row>
    <row r="43" spans="1:9" ht="18.75" customHeight="1" x14ac:dyDescent="0.3">
      <c r="A43" s="70"/>
      <c r="B43" s="70"/>
      <c r="C43" s="70"/>
      <c r="D43" s="70"/>
      <c r="E43" s="70"/>
      <c r="F43" s="70"/>
      <c r="G43" s="70"/>
      <c r="H43" s="70"/>
      <c r="I43" s="70"/>
    </row>
    <row r="44" spans="1:9" ht="18.75" customHeight="1" x14ac:dyDescent="0.3">
      <c r="A44" s="70"/>
      <c r="B44" s="70"/>
      <c r="C44" s="70"/>
      <c r="D44" s="70"/>
      <c r="E44" s="70"/>
      <c r="F44" s="70"/>
      <c r="G44" s="70"/>
      <c r="H44" s="70"/>
      <c r="I44" s="70"/>
    </row>
    <row r="45" spans="1:9" ht="18.75" customHeight="1" x14ac:dyDescent="0.3">
      <c r="A45" s="70"/>
      <c r="B45" s="70"/>
      <c r="C45" s="70"/>
      <c r="D45" s="70"/>
      <c r="E45" s="70"/>
      <c r="F45" s="70"/>
      <c r="G45" s="70"/>
      <c r="H45" s="70"/>
      <c r="I45" s="70"/>
    </row>
    <row r="46" spans="1:9" ht="18.75" customHeight="1" x14ac:dyDescent="0.3">
      <c r="A46" s="70"/>
      <c r="B46" s="70"/>
      <c r="C46" s="70"/>
      <c r="D46" s="70"/>
      <c r="E46" s="70"/>
      <c r="F46" s="70"/>
      <c r="G46" s="70"/>
      <c r="H46" s="70"/>
      <c r="I46" s="70"/>
    </row>
    <row r="47" spans="1:9" ht="18.75" customHeight="1" x14ac:dyDescent="0.3">
      <c r="A47" s="70"/>
      <c r="B47" s="70"/>
      <c r="C47" s="70"/>
      <c r="D47" s="70"/>
      <c r="E47" s="70"/>
      <c r="F47" s="70"/>
      <c r="G47" s="70"/>
      <c r="H47" s="70"/>
      <c r="I47" s="70"/>
    </row>
    <row r="48" spans="1:9" ht="18.75" customHeight="1" x14ac:dyDescent="0.3">
      <c r="A48" s="70"/>
      <c r="B48" s="70"/>
      <c r="C48" s="70"/>
      <c r="D48" s="70"/>
      <c r="E48" s="70"/>
      <c r="F48" s="70"/>
      <c r="G48" s="70"/>
      <c r="H48" s="70"/>
      <c r="I48" s="70"/>
    </row>
    <row r="49" spans="1:9" ht="18.75" customHeight="1" x14ac:dyDescent="0.3">
      <c r="A49" s="70"/>
      <c r="B49" s="70"/>
      <c r="C49" s="70"/>
      <c r="D49" s="70"/>
      <c r="E49" s="70"/>
      <c r="F49" s="70"/>
      <c r="G49" s="70"/>
      <c r="H49" s="70"/>
      <c r="I49" s="70"/>
    </row>
    <row r="50" spans="1:9" ht="18.75" customHeight="1" x14ac:dyDescent="0.3">
      <c r="A50" s="70"/>
      <c r="B50" s="70"/>
      <c r="C50" s="70"/>
      <c r="D50" s="70"/>
      <c r="E50" s="70"/>
      <c r="F50" s="70"/>
      <c r="G50" s="70"/>
      <c r="H50" s="70"/>
      <c r="I50" s="70"/>
    </row>
    <row r="51" spans="1:9" ht="18.75" customHeight="1" x14ac:dyDescent="0.3">
      <c r="A51" s="70"/>
      <c r="B51" s="70"/>
      <c r="C51" s="70"/>
      <c r="D51" s="70"/>
      <c r="E51" s="70"/>
      <c r="F51" s="70"/>
      <c r="G51" s="70"/>
      <c r="H51" s="70"/>
      <c r="I51" s="70"/>
    </row>
    <row r="52" spans="1:9" ht="18.75" customHeight="1" x14ac:dyDescent="0.3">
      <c r="A52" s="70"/>
      <c r="B52" s="70"/>
      <c r="C52" s="70"/>
      <c r="D52" s="70"/>
      <c r="E52" s="70"/>
      <c r="F52" s="70"/>
      <c r="G52" s="70"/>
      <c r="H52" s="70"/>
      <c r="I52" s="70"/>
    </row>
    <row r="53" spans="1:9" ht="18.75" customHeight="1" x14ac:dyDescent="0.3">
      <c r="A53" s="70"/>
      <c r="B53" s="70"/>
      <c r="C53" s="70"/>
      <c r="D53" s="70"/>
      <c r="E53" s="70"/>
      <c r="F53" s="70"/>
      <c r="G53" s="70"/>
      <c r="H53" s="70"/>
      <c r="I53" s="70"/>
    </row>
    <row r="54" spans="1:9" ht="18.75" customHeight="1" x14ac:dyDescent="0.3">
      <c r="A54" s="70"/>
      <c r="B54" s="70"/>
      <c r="C54" s="70"/>
      <c r="D54" s="70"/>
      <c r="E54" s="70"/>
      <c r="F54" s="70"/>
      <c r="G54" s="70"/>
      <c r="H54" s="70"/>
      <c r="I54" s="70"/>
    </row>
    <row r="55" spans="1:9" ht="18.75" customHeight="1" x14ac:dyDescent="0.3">
      <c r="A55" s="70"/>
      <c r="B55" s="70"/>
      <c r="C55" s="70"/>
      <c r="D55" s="70"/>
      <c r="E55" s="70"/>
      <c r="F55" s="70"/>
      <c r="G55" s="70"/>
      <c r="H55" s="70"/>
      <c r="I55" s="70"/>
    </row>
    <row r="56" spans="1:9" ht="18.75" customHeight="1" x14ac:dyDescent="0.3">
      <c r="A56" s="70"/>
      <c r="B56" s="70"/>
      <c r="C56" s="70"/>
      <c r="D56" s="70"/>
      <c r="E56" s="70"/>
      <c r="F56" s="70"/>
      <c r="G56" s="70"/>
      <c r="H56" s="70"/>
      <c r="I56" s="70"/>
    </row>
    <row r="57" spans="1:9" ht="18.75" customHeight="1" x14ac:dyDescent="0.3">
      <c r="A57" s="70"/>
      <c r="B57" s="70"/>
      <c r="C57" s="70"/>
      <c r="D57" s="70"/>
      <c r="E57" s="70"/>
      <c r="F57" s="70"/>
      <c r="G57" s="70"/>
      <c r="H57" s="70"/>
      <c r="I57" s="70"/>
    </row>
    <row r="58" spans="1:9" ht="18.75" customHeight="1" x14ac:dyDescent="0.3">
      <c r="A58" s="70"/>
      <c r="B58" s="70"/>
      <c r="C58" s="70"/>
      <c r="D58" s="70"/>
      <c r="E58" s="70"/>
      <c r="F58" s="70"/>
      <c r="G58" s="70"/>
      <c r="H58" s="70"/>
      <c r="I58" s="70"/>
    </row>
    <row r="59" spans="1:9" ht="18.75" customHeight="1" x14ac:dyDescent="0.3">
      <c r="A59" s="70"/>
      <c r="B59" s="70"/>
      <c r="C59" s="70"/>
      <c r="D59" s="70"/>
      <c r="E59" s="70"/>
      <c r="F59" s="70"/>
      <c r="G59" s="70"/>
      <c r="H59" s="70"/>
      <c r="I59" s="70"/>
    </row>
    <row r="60" spans="1:9" ht="18.75" customHeight="1" x14ac:dyDescent="0.3">
      <c r="A60" s="70"/>
      <c r="B60" s="70"/>
      <c r="C60" s="70"/>
      <c r="D60" s="70"/>
      <c r="E60" s="70"/>
      <c r="F60" s="70"/>
      <c r="G60" s="70"/>
      <c r="H60" s="70"/>
      <c r="I60" s="70"/>
    </row>
    <row r="61" spans="1:9" ht="18.75" customHeight="1" x14ac:dyDescent="0.3">
      <c r="A61" s="70"/>
      <c r="B61" s="70"/>
      <c r="C61" s="70"/>
      <c r="D61" s="70"/>
      <c r="E61" s="70"/>
      <c r="F61" s="70"/>
      <c r="G61" s="70"/>
      <c r="H61" s="70"/>
      <c r="I61" s="70"/>
    </row>
    <row r="62" spans="1:9" ht="18.75" customHeight="1" x14ac:dyDescent="0.3">
      <c r="A62" s="70"/>
      <c r="B62" s="70"/>
      <c r="C62" s="70"/>
      <c r="D62" s="70"/>
      <c r="E62" s="70"/>
      <c r="F62" s="70"/>
      <c r="G62" s="70"/>
      <c r="H62" s="70"/>
      <c r="I62" s="70"/>
    </row>
    <row r="63" spans="1:9" ht="18.75" customHeight="1" x14ac:dyDescent="0.3">
      <c r="A63" s="70"/>
      <c r="B63" s="70"/>
      <c r="C63" s="70"/>
      <c r="D63" s="70"/>
      <c r="E63" s="70"/>
      <c r="F63" s="70"/>
      <c r="G63" s="70"/>
      <c r="H63" s="70"/>
      <c r="I63" s="70"/>
    </row>
    <row r="64" spans="1:9" ht="18.75" customHeight="1" x14ac:dyDescent="0.3">
      <c r="A64" s="70"/>
      <c r="B64" s="70"/>
      <c r="C64" s="70"/>
      <c r="D64" s="70"/>
      <c r="E64" s="70"/>
      <c r="F64" s="70"/>
      <c r="G64" s="70"/>
      <c r="H64" s="70"/>
      <c r="I64" s="70"/>
    </row>
    <row r="65" spans="1:9" ht="18.75" customHeight="1" x14ac:dyDescent="0.3">
      <c r="A65" s="70"/>
      <c r="B65" s="70"/>
      <c r="C65" s="70"/>
      <c r="D65" s="70"/>
      <c r="E65" s="70"/>
      <c r="F65" s="70"/>
      <c r="G65" s="70"/>
      <c r="H65" s="70"/>
      <c r="I65" s="70"/>
    </row>
    <row r="66" spans="1:9" x14ac:dyDescent="0.3">
      <c r="A66" s="70"/>
      <c r="B66" s="70"/>
      <c r="C66" s="70"/>
      <c r="D66" s="70"/>
      <c r="E66" s="70"/>
      <c r="F66" s="70"/>
      <c r="G66" s="70"/>
      <c r="H66" s="70"/>
      <c r="I66" s="70"/>
    </row>
    <row r="67" spans="1:9" x14ac:dyDescent="0.3">
      <c r="A67" s="70"/>
      <c r="B67" s="70"/>
      <c r="C67" s="70"/>
      <c r="D67" s="70"/>
      <c r="E67" s="70"/>
      <c r="F67" s="70"/>
      <c r="G67" s="70"/>
      <c r="H67" s="70"/>
      <c r="I67" s="70"/>
    </row>
    <row r="68" spans="1:9" x14ac:dyDescent="0.3">
      <c r="A68" s="70"/>
      <c r="B68" s="70"/>
      <c r="C68" s="70"/>
      <c r="D68" s="70"/>
      <c r="E68" s="70"/>
      <c r="F68" s="70"/>
      <c r="G68" s="70"/>
      <c r="H68" s="70"/>
      <c r="I68" s="70"/>
    </row>
    <row r="69" spans="1:9" x14ac:dyDescent="0.3">
      <c r="A69" s="70"/>
      <c r="B69" s="70"/>
      <c r="C69" s="70"/>
      <c r="D69" s="70"/>
      <c r="E69" s="70"/>
      <c r="F69" s="70"/>
      <c r="G69" s="70"/>
      <c r="H69" s="70"/>
      <c r="I69" s="70"/>
    </row>
  </sheetData>
  <mergeCells count="1">
    <mergeCell ref="A1:I1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9"/>
  <sheetViews>
    <sheetView tabSelected="1" view="pageBreakPreview" topLeftCell="D33" zoomScale="130" zoomScaleNormal="115" zoomScaleSheetLayoutView="130" workbookViewId="0">
      <selection activeCell="Q38" sqref="Q38"/>
    </sheetView>
  </sheetViews>
  <sheetFormatPr defaultColWidth="9.125" defaultRowHeight="16.5" x14ac:dyDescent="0.3"/>
  <cols>
    <col min="1" max="2" width="24.25" style="1" customWidth="1"/>
    <col min="3" max="3" width="10" style="1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1" customWidth="1"/>
    <col min="12" max="13" width="11.5" style="1" customWidth="1"/>
    <col min="14" max="16384" width="9.125" style="1"/>
  </cols>
  <sheetData>
    <row r="1" spans="1:14" s="63" customFormat="1" ht="24.95" customHeight="1" x14ac:dyDescent="0.3">
      <c r="A1" s="117" t="s">
        <v>67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4" s="49" customFormat="1" ht="20.85" customHeight="1" x14ac:dyDescent="0.3">
      <c r="A2" s="50"/>
    </row>
    <row r="3" spans="1:14" s="63" customFormat="1" ht="20.85" customHeight="1" x14ac:dyDescent="0.3">
      <c r="A3" s="119" t="s">
        <v>56</v>
      </c>
      <c r="B3" s="119" t="s">
        <v>57</v>
      </c>
      <c r="C3" s="119" t="s">
        <v>58</v>
      </c>
      <c r="D3" s="119" t="s">
        <v>59</v>
      </c>
      <c r="E3" s="119" t="s">
        <v>61</v>
      </c>
      <c r="F3" s="120"/>
      <c r="G3" s="119" t="s">
        <v>60</v>
      </c>
      <c r="H3" s="120"/>
      <c r="I3" s="119" t="s">
        <v>36</v>
      </c>
      <c r="J3" s="120"/>
      <c r="K3" s="119" t="s">
        <v>37</v>
      </c>
      <c r="L3" s="120"/>
      <c r="M3" s="119" t="s">
        <v>62</v>
      </c>
    </row>
    <row r="4" spans="1:14" s="63" customFormat="1" ht="20.85" customHeight="1" x14ac:dyDescent="0.3">
      <c r="A4" s="120"/>
      <c r="B4" s="120"/>
      <c r="C4" s="120"/>
      <c r="D4" s="120"/>
      <c r="E4" s="51" t="s">
        <v>63</v>
      </c>
      <c r="F4" s="51" t="s">
        <v>64</v>
      </c>
      <c r="G4" s="51" t="s">
        <v>63</v>
      </c>
      <c r="H4" s="51" t="s">
        <v>64</v>
      </c>
      <c r="I4" s="51" t="s">
        <v>63</v>
      </c>
      <c r="J4" s="51" t="s">
        <v>64</v>
      </c>
      <c r="K4" s="51" t="s">
        <v>63</v>
      </c>
      <c r="L4" s="51" t="s">
        <v>64</v>
      </c>
      <c r="M4" s="120"/>
    </row>
    <row r="5" spans="1:14" s="49" customFormat="1" ht="20.85" customHeight="1" x14ac:dyDescent="0.3">
      <c r="A5" s="73" t="s">
        <v>68</v>
      </c>
      <c r="B5" s="73"/>
      <c r="C5" s="74"/>
      <c r="D5" s="74"/>
      <c r="E5" s="75"/>
      <c r="F5" s="75"/>
      <c r="G5" s="75"/>
      <c r="H5" s="75"/>
      <c r="I5" s="75"/>
      <c r="J5" s="75"/>
      <c r="K5" s="76"/>
      <c r="L5" s="76"/>
      <c r="M5" s="75"/>
    </row>
    <row r="6" spans="1:14" s="63" customFormat="1" ht="20.85" customHeight="1" x14ac:dyDescent="0.3">
      <c r="A6" s="77" t="s">
        <v>108</v>
      </c>
      <c r="B6" s="78" t="s">
        <v>80</v>
      </c>
      <c r="C6" s="79">
        <v>1</v>
      </c>
      <c r="D6" s="78" t="s">
        <v>79</v>
      </c>
      <c r="E6" s="80"/>
      <c r="F6" s="80">
        <f>SUM(F7:F9)</f>
        <v>8493</v>
      </c>
      <c r="G6" s="80"/>
      <c r="H6" s="80">
        <f>SUM(H7:H9)</f>
        <v>77530</v>
      </c>
      <c r="I6" s="80"/>
      <c r="J6" s="80">
        <f>SUM(J7:J9)</f>
        <v>9808</v>
      </c>
      <c r="K6" s="80">
        <f t="shared" ref="K6:K8" si="0">SUM(E6,G6,I6)</f>
        <v>0</v>
      </c>
      <c r="L6" s="80">
        <f t="shared" ref="L6:L8" si="1">SUM(F6,H6,J6)</f>
        <v>95831</v>
      </c>
      <c r="M6" s="81"/>
    </row>
    <row r="7" spans="1:14" s="49" customFormat="1" ht="20.85" customHeight="1" x14ac:dyDescent="0.3">
      <c r="A7" s="82" t="s">
        <v>78</v>
      </c>
      <c r="B7" s="83"/>
      <c r="C7" s="156">
        <v>1</v>
      </c>
      <c r="D7" s="83" t="s">
        <v>79</v>
      </c>
      <c r="E7" s="85">
        <f>F11</f>
        <v>4184</v>
      </c>
      <c r="F7" s="85">
        <f t="shared" ref="F7:F8" si="2">TRUNC($C7*E7,0)</f>
        <v>4184</v>
      </c>
      <c r="G7" s="85">
        <f>H11</f>
        <v>38943</v>
      </c>
      <c r="H7" s="85">
        <f>TRUNC($C7*G7,0)</f>
        <v>38943</v>
      </c>
      <c r="I7" s="85">
        <f>J11</f>
        <v>7901</v>
      </c>
      <c r="J7" s="85">
        <f t="shared" ref="J7:J8" si="3">TRUNC($C7*I7,0)</f>
        <v>7901</v>
      </c>
      <c r="K7" s="85">
        <f t="shared" si="0"/>
        <v>51028</v>
      </c>
      <c r="L7" s="85">
        <f t="shared" si="1"/>
        <v>51028</v>
      </c>
      <c r="M7" s="86" t="s">
        <v>110</v>
      </c>
      <c r="N7" s="49">
        <f>(243490*2)/48</f>
        <v>10145.416666666666</v>
      </c>
    </row>
    <row r="8" spans="1:14" s="49" customFormat="1" ht="20.85" customHeight="1" x14ac:dyDescent="0.3">
      <c r="A8" s="82" t="s">
        <v>95</v>
      </c>
      <c r="B8" s="83"/>
      <c r="C8" s="156">
        <v>1</v>
      </c>
      <c r="D8" s="83" t="s">
        <v>79</v>
      </c>
      <c r="E8" s="85">
        <f>F18</f>
        <v>4309</v>
      </c>
      <c r="F8" s="85">
        <f t="shared" si="2"/>
        <v>4309</v>
      </c>
      <c r="G8" s="85">
        <f>H18</f>
        <v>38587</v>
      </c>
      <c r="H8" s="85">
        <f t="shared" ref="H8" si="4">TRUNC($C8*G8,0)</f>
        <v>38587</v>
      </c>
      <c r="I8" s="85">
        <f>J18</f>
        <v>1907</v>
      </c>
      <c r="J8" s="85">
        <f t="shared" si="3"/>
        <v>1907</v>
      </c>
      <c r="K8" s="85">
        <f t="shared" si="0"/>
        <v>44803</v>
      </c>
      <c r="L8" s="85">
        <f t="shared" si="1"/>
        <v>44803</v>
      </c>
      <c r="M8" s="86" t="s">
        <v>111</v>
      </c>
    </row>
    <row r="9" spans="1:14" s="49" customFormat="1" ht="20.85" customHeight="1" x14ac:dyDescent="0.3">
      <c r="A9" s="82"/>
      <c r="B9" s="83"/>
      <c r="C9" s="163"/>
      <c r="D9" s="83"/>
      <c r="E9" s="85"/>
      <c r="F9" s="85"/>
      <c r="G9" s="85"/>
      <c r="H9" s="85"/>
      <c r="I9" s="85"/>
      <c r="J9" s="85"/>
      <c r="K9" s="85"/>
      <c r="L9" s="85"/>
      <c r="M9" s="86"/>
    </row>
    <row r="10" spans="1:14" s="49" customFormat="1" ht="20.85" customHeight="1" x14ac:dyDescent="0.3">
      <c r="A10" s="73" t="s">
        <v>73</v>
      </c>
      <c r="B10" s="73"/>
      <c r="C10" s="74"/>
      <c r="D10" s="74"/>
      <c r="E10" s="75"/>
      <c r="F10" s="75"/>
      <c r="G10" s="75"/>
      <c r="H10" s="75"/>
      <c r="I10" s="75"/>
      <c r="J10" s="75"/>
      <c r="K10" s="76"/>
      <c r="L10" s="76"/>
      <c r="M10" s="75"/>
    </row>
    <row r="11" spans="1:14" s="63" customFormat="1" ht="20.85" customHeight="1" x14ac:dyDescent="0.3">
      <c r="A11" s="77" t="s">
        <v>78</v>
      </c>
      <c r="B11" s="78" t="s">
        <v>80</v>
      </c>
      <c r="C11" s="79">
        <v>1</v>
      </c>
      <c r="D11" s="78" t="s">
        <v>79</v>
      </c>
      <c r="E11" s="80"/>
      <c r="F11" s="80">
        <f>SUM(F12:F16)</f>
        <v>4184</v>
      </c>
      <c r="G11" s="80"/>
      <c r="H11" s="80">
        <f>SUM(H12:H16)</f>
        <v>38943</v>
      </c>
      <c r="I11" s="80"/>
      <c r="J11" s="80">
        <f>SUM(J12:J16)</f>
        <v>7901</v>
      </c>
      <c r="K11" s="80">
        <f t="shared" ref="K11:L12" si="5">SUM(E11,G11,I11)</f>
        <v>0</v>
      </c>
      <c r="L11" s="80">
        <f t="shared" si="5"/>
        <v>51028</v>
      </c>
      <c r="M11" s="81"/>
    </row>
    <row r="12" spans="1:14" s="49" customFormat="1" ht="20.85" customHeight="1" x14ac:dyDescent="0.3">
      <c r="A12" s="82" t="s">
        <v>94</v>
      </c>
      <c r="B12" s="83"/>
      <c r="C12" s="156">
        <f>ROUND(2/48,3)</f>
        <v>4.2000000000000003E-2</v>
      </c>
      <c r="D12" s="83" t="s">
        <v>11</v>
      </c>
      <c r="E12" s="85"/>
      <c r="F12" s="85">
        <f t="shared" ref="F12:F15" si="6">TRUNC($C12*E12,0)</f>
        <v>0</v>
      </c>
      <c r="G12" s="85">
        <v>243490</v>
      </c>
      <c r="H12" s="85">
        <f>TRUNC($C12*G12,0)</f>
        <v>10226</v>
      </c>
      <c r="I12" s="85"/>
      <c r="J12" s="85">
        <f t="shared" ref="J12:J16" si="7">TRUNC($C12*I12,0)</f>
        <v>0</v>
      </c>
      <c r="K12" s="85">
        <f t="shared" si="5"/>
        <v>243490</v>
      </c>
      <c r="L12" s="85">
        <f t="shared" si="5"/>
        <v>10226</v>
      </c>
      <c r="M12" s="86"/>
      <c r="N12" s="49">
        <f>(243490*2)/48</f>
        <v>10145.416666666666</v>
      </c>
    </row>
    <row r="13" spans="1:14" s="49" customFormat="1" ht="20.85" customHeight="1" x14ac:dyDescent="0.3">
      <c r="A13" s="82" t="s">
        <v>71</v>
      </c>
      <c r="B13" s="83" t="s">
        <v>72</v>
      </c>
      <c r="C13" s="156">
        <f>ROUND(3/48,3)</f>
        <v>6.3E-2</v>
      </c>
      <c r="D13" s="83" t="s">
        <v>11</v>
      </c>
      <c r="E13" s="85">
        <f>기계경비!V5</f>
        <v>0</v>
      </c>
      <c r="F13" s="85">
        <f t="shared" si="6"/>
        <v>0</v>
      </c>
      <c r="G13" s="85">
        <v>165545</v>
      </c>
      <c r="H13" s="85">
        <f t="shared" ref="H13:H15" si="8">TRUNC($C13*G13,0)</f>
        <v>10429</v>
      </c>
      <c r="I13" s="85"/>
      <c r="J13" s="85">
        <f t="shared" si="7"/>
        <v>0</v>
      </c>
      <c r="K13" s="85">
        <f t="shared" ref="K13:K15" si="9">SUM(E13,G13,I13)</f>
        <v>165545</v>
      </c>
      <c r="L13" s="85">
        <f t="shared" ref="L13:L15" si="10">SUM(F13,H13,J13)</f>
        <v>10429</v>
      </c>
      <c r="M13" s="86"/>
    </row>
    <row r="14" spans="1:14" s="49" customFormat="1" ht="20.85" customHeight="1" x14ac:dyDescent="0.3">
      <c r="A14" s="82" t="s">
        <v>81</v>
      </c>
      <c r="B14" s="83" t="s">
        <v>84</v>
      </c>
      <c r="C14" s="163">
        <f>8/48</f>
        <v>0.16666666666666666</v>
      </c>
      <c r="D14" s="83" t="s">
        <v>83</v>
      </c>
      <c r="E14" s="85">
        <f>기계경비!Z5</f>
        <v>19950.869527272727</v>
      </c>
      <c r="F14" s="85">
        <f t="shared" si="6"/>
        <v>3325</v>
      </c>
      <c r="G14" s="85">
        <f>기계경비!AA5</f>
        <v>55699</v>
      </c>
      <c r="H14" s="85">
        <f t="shared" si="8"/>
        <v>9283</v>
      </c>
      <c r="I14" s="85">
        <f>기계경비!AB5</f>
        <v>31168.4571</v>
      </c>
      <c r="J14" s="85">
        <f t="shared" si="7"/>
        <v>5194</v>
      </c>
      <c r="K14" s="85">
        <f t="shared" si="9"/>
        <v>106818.32662727273</v>
      </c>
      <c r="L14" s="85">
        <f t="shared" si="10"/>
        <v>17802</v>
      </c>
      <c r="M14" s="86"/>
    </row>
    <row r="15" spans="1:14" s="49" customFormat="1" ht="20.85" customHeight="1" x14ac:dyDescent="0.3">
      <c r="A15" s="82" t="s">
        <v>82</v>
      </c>
      <c r="B15" s="83"/>
      <c r="C15" s="163">
        <f>8/48</f>
        <v>0.16666666666666666</v>
      </c>
      <c r="D15" s="83" t="s">
        <v>83</v>
      </c>
      <c r="E15" s="85">
        <f>기계경비!Z13</f>
        <v>5159.707636363637</v>
      </c>
      <c r="F15" s="85">
        <f t="shared" si="6"/>
        <v>859</v>
      </c>
      <c r="G15" s="85">
        <f>기계경비!AA13</f>
        <v>47230</v>
      </c>
      <c r="H15" s="85">
        <f t="shared" si="8"/>
        <v>7871</v>
      </c>
      <c r="I15" s="85">
        <f>기계경비!AB13</f>
        <v>16247.372399999998</v>
      </c>
      <c r="J15" s="85">
        <f t="shared" si="7"/>
        <v>2707</v>
      </c>
      <c r="K15" s="85">
        <f t="shared" si="9"/>
        <v>68637.080036363637</v>
      </c>
      <c r="L15" s="85">
        <f t="shared" si="10"/>
        <v>11437</v>
      </c>
      <c r="M15" s="86"/>
    </row>
    <row r="16" spans="1:14" s="49" customFormat="1" ht="20.85" customHeight="1" x14ac:dyDescent="0.3">
      <c r="A16" s="82" t="s">
        <v>106</v>
      </c>
      <c r="B16" s="162"/>
      <c r="C16" s="156">
        <v>3</v>
      </c>
      <c r="D16" s="83" t="s">
        <v>107</v>
      </c>
      <c r="E16" s="85"/>
      <c r="F16" s="85"/>
      <c r="G16" s="85">
        <f>SUM(H12:H15)</f>
        <v>37809</v>
      </c>
      <c r="H16" s="85">
        <f>TRUNC($C16%*G16,0)</f>
        <v>1134</v>
      </c>
      <c r="I16" s="85"/>
      <c r="J16" s="85">
        <f t="shared" si="7"/>
        <v>0</v>
      </c>
      <c r="K16" s="85">
        <f t="shared" ref="K16" si="11">SUM(E16,G16,I16)</f>
        <v>37809</v>
      </c>
      <c r="L16" s="85">
        <f t="shared" ref="L16" si="12">SUM(F16,H16,J16)</f>
        <v>1134</v>
      </c>
      <c r="M16" s="86"/>
    </row>
    <row r="17" spans="1:22" s="49" customFormat="1" ht="20.85" customHeight="1" x14ac:dyDescent="0.3">
      <c r="A17" s="73" t="s">
        <v>109</v>
      </c>
      <c r="B17" s="73"/>
      <c r="C17" s="74"/>
      <c r="D17" s="74"/>
      <c r="E17" s="75"/>
      <c r="F17" s="75"/>
      <c r="G17" s="75"/>
      <c r="H17" s="75"/>
      <c r="I17" s="75"/>
      <c r="J17" s="75"/>
      <c r="K17" s="76"/>
      <c r="L17" s="76"/>
      <c r="M17" s="75"/>
    </row>
    <row r="18" spans="1:22" s="63" customFormat="1" ht="20.85" customHeight="1" x14ac:dyDescent="0.3">
      <c r="A18" s="77" t="s">
        <v>95</v>
      </c>
      <c r="B18" s="78" t="s">
        <v>80</v>
      </c>
      <c r="C18" s="79">
        <v>1</v>
      </c>
      <c r="D18" s="78" t="s">
        <v>79</v>
      </c>
      <c r="E18" s="80"/>
      <c r="F18" s="80">
        <f>SUM(F19:F21)</f>
        <v>4309</v>
      </c>
      <c r="G18" s="80"/>
      <c r="H18" s="80">
        <f>SUM(H19:H21)</f>
        <v>38587</v>
      </c>
      <c r="I18" s="80"/>
      <c r="J18" s="80">
        <f>SUM(J19:J21)</f>
        <v>1907</v>
      </c>
      <c r="K18" s="80">
        <f t="shared" ref="K18:K21" si="13">SUM(E18,G18,I18)</f>
        <v>0</v>
      </c>
      <c r="L18" s="80">
        <f t="shared" ref="L18:L21" si="14">SUM(F18,H18,J18)</f>
        <v>44803</v>
      </c>
      <c r="M18" s="81"/>
    </row>
    <row r="19" spans="1:22" s="49" customFormat="1" ht="20.85" customHeight="1" x14ac:dyDescent="0.3">
      <c r="A19" s="82" t="s">
        <v>96</v>
      </c>
      <c r="B19" s="83"/>
      <c r="C19" s="156">
        <f>ROUND(2/37,3)</f>
        <v>5.3999999999999999E-2</v>
      </c>
      <c r="D19" s="83" t="s">
        <v>11</v>
      </c>
      <c r="E19" s="85"/>
      <c r="F19" s="85">
        <f t="shared" ref="F19:F21" si="15">TRUNC($C19*E19,0)</f>
        <v>0</v>
      </c>
      <c r="G19" s="85">
        <v>243490</v>
      </c>
      <c r="H19" s="85">
        <f>TRUNC($C19*G19,0)</f>
        <v>13148</v>
      </c>
      <c r="I19" s="85"/>
      <c r="J19" s="85">
        <f t="shared" ref="J19:J21" si="16">TRUNC($C19*I19,0)</f>
        <v>0</v>
      </c>
      <c r="K19" s="85">
        <f t="shared" si="13"/>
        <v>243490</v>
      </c>
      <c r="L19" s="85">
        <f t="shared" si="14"/>
        <v>13148</v>
      </c>
      <c r="M19" s="86"/>
      <c r="N19" s="49">
        <f>(243490*2)/48</f>
        <v>10145.416666666666</v>
      </c>
    </row>
    <row r="20" spans="1:22" s="49" customFormat="1" ht="20.85" customHeight="1" x14ac:dyDescent="0.3">
      <c r="A20" s="82" t="s">
        <v>71</v>
      </c>
      <c r="B20" s="83" t="s">
        <v>72</v>
      </c>
      <c r="C20" s="156">
        <f>ROUND(3/37,3)</f>
        <v>8.1000000000000003E-2</v>
      </c>
      <c r="D20" s="83" t="s">
        <v>11</v>
      </c>
      <c r="E20" s="85">
        <f>기계경비!V12</f>
        <v>0</v>
      </c>
      <c r="F20" s="85">
        <f t="shared" si="15"/>
        <v>0</v>
      </c>
      <c r="G20" s="85">
        <v>165545</v>
      </c>
      <c r="H20" s="85">
        <f t="shared" ref="H20:H21" si="17">TRUNC($C20*G20,0)</f>
        <v>13409</v>
      </c>
      <c r="I20" s="85"/>
      <c r="J20" s="85">
        <f t="shared" si="16"/>
        <v>0</v>
      </c>
      <c r="K20" s="85">
        <f t="shared" si="13"/>
        <v>165545</v>
      </c>
      <c r="L20" s="85">
        <f t="shared" si="14"/>
        <v>13409</v>
      </c>
      <c r="M20" s="86"/>
    </row>
    <row r="21" spans="1:22" s="49" customFormat="1" ht="20.85" customHeight="1" x14ac:dyDescent="0.3">
      <c r="A21" s="82" t="s">
        <v>97</v>
      </c>
      <c r="B21" s="83" t="s">
        <v>98</v>
      </c>
      <c r="C21" s="163">
        <f>TRUNC(8/37,3)</f>
        <v>0.216</v>
      </c>
      <c r="D21" s="83" t="s">
        <v>83</v>
      </c>
      <c r="E21" s="85">
        <f>기계경비!Z20</f>
        <v>19950.869527272727</v>
      </c>
      <c r="F21" s="85">
        <f t="shared" si="15"/>
        <v>4309</v>
      </c>
      <c r="G21" s="85">
        <f>기계경비!AA20</f>
        <v>55699</v>
      </c>
      <c r="H21" s="85">
        <f t="shared" si="17"/>
        <v>12030</v>
      </c>
      <c r="I21" s="85">
        <f>기계경비!AB20</f>
        <v>8829.4975999999988</v>
      </c>
      <c r="J21" s="85">
        <f t="shared" si="16"/>
        <v>1907</v>
      </c>
      <c r="K21" s="85">
        <f t="shared" si="13"/>
        <v>84479.367127272737</v>
      </c>
      <c r="L21" s="85">
        <f t="shared" si="14"/>
        <v>18246</v>
      </c>
      <c r="M21" s="86"/>
      <c r="S21" s="49" t="s">
        <v>105</v>
      </c>
      <c r="T21" s="49" t="s">
        <v>104</v>
      </c>
    </row>
    <row r="22" spans="1:22" s="49" customFormat="1" ht="20.85" customHeight="1" x14ac:dyDescent="0.3">
      <c r="A22" s="82"/>
      <c r="B22" s="83"/>
      <c r="C22" s="84"/>
      <c r="D22" s="83"/>
      <c r="E22" s="85"/>
      <c r="F22" s="85"/>
      <c r="G22" s="85"/>
      <c r="H22" s="85"/>
      <c r="I22" s="85"/>
      <c r="J22" s="85"/>
      <c r="K22" s="85"/>
      <c r="L22" s="85"/>
      <c r="M22" s="86"/>
      <c r="S22" s="49">
        <v>1</v>
      </c>
      <c r="T22" s="49">
        <v>37</v>
      </c>
      <c r="V22" s="49">
        <f>S22/T22</f>
        <v>2.7027027027027029E-2</v>
      </c>
    </row>
    <row r="23" spans="1:22" s="49" customFormat="1" ht="20.85" customHeight="1" x14ac:dyDescent="0.3">
      <c r="A23" s="82"/>
      <c r="B23" s="83"/>
      <c r="C23" s="84"/>
      <c r="D23" s="83"/>
      <c r="E23" s="85"/>
      <c r="F23" s="85"/>
      <c r="G23" s="85"/>
      <c r="H23" s="85"/>
      <c r="I23" s="85"/>
      <c r="J23" s="85"/>
      <c r="K23" s="85"/>
      <c r="L23" s="85"/>
      <c r="M23" s="86"/>
      <c r="S23" s="49">
        <v>8</v>
      </c>
      <c r="T23" s="49">
        <v>37</v>
      </c>
      <c r="V23" s="49">
        <f>S23/T23</f>
        <v>0.21621621621621623</v>
      </c>
    </row>
    <row r="24" spans="1:22" s="49" customFormat="1" ht="20.85" customHeight="1" x14ac:dyDescent="0.3">
      <c r="A24" s="82"/>
      <c r="B24" s="83"/>
      <c r="C24" s="84"/>
      <c r="D24" s="83"/>
      <c r="E24" s="85"/>
      <c r="F24" s="85"/>
      <c r="G24" s="85"/>
      <c r="H24" s="85"/>
      <c r="I24" s="85"/>
      <c r="J24" s="85"/>
      <c r="K24" s="85"/>
      <c r="L24" s="85"/>
      <c r="M24" s="86"/>
    </row>
    <row r="25" spans="1:22" s="49" customFormat="1" ht="20.85" customHeight="1" x14ac:dyDescent="0.3">
      <c r="A25" s="82"/>
      <c r="B25" s="82"/>
      <c r="C25" s="84"/>
      <c r="D25" s="83"/>
      <c r="E25" s="85"/>
      <c r="F25" s="85"/>
      <c r="G25" s="85"/>
      <c r="H25" s="85"/>
      <c r="I25" s="85"/>
      <c r="J25" s="85"/>
      <c r="K25" s="85"/>
      <c r="L25" s="85"/>
      <c r="M25" s="86"/>
    </row>
    <row r="26" spans="1:22" s="49" customFormat="1" ht="20.85" customHeight="1" x14ac:dyDescent="0.3">
      <c r="A26" s="77"/>
      <c r="B26" s="77"/>
      <c r="C26" s="87"/>
      <c r="D26" s="87"/>
      <c r="E26" s="80"/>
      <c r="F26" s="80"/>
      <c r="G26" s="80"/>
      <c r="H26" s="80"/>
      <c r="I26" s="80"/>
      <c r="J26" s="80"/>
      <c r="K26" s="88"/>
      <c r="L26" s="88"/>
      <c r="M26" s="80"/>
    </row>
    <row r="27" spans="1:22" s="63" customFormat="1" ht="20.85" customHeight="1" x14ac:dyDescent="0.3">
      <c r="A27" s="77"/>
      <c r="B27" s="78"/>
      <c r="C27" s="79"/>
      <c r="D27" s="78"/>
      <c r="E27" s="80"/>
      <c r="F27" s="80"/>
      <c r="G27" s="80"/>
      <c r="H27" s="80"/>
      <c r="I27" s="80"/>
      <c r="J27" s="80"/>
      <c r="K27" s="80"/>
      <c r="L27" s="80"/>
      <c r="M27" s="81"/>
    </row>
    <row r="28" spans="1:22" s="49" customFormat="1" ht="20.85" customHeight="1" x14ac:dyDescent="0.3">
      <c r="A28" s="82"/>
      <c r="B28" s="83"/>
      <c r="C28" s="84"/>
      <c r="D28" s="83"/>
      <c r="E28" s="85"/>
      <c r="F28" s="85"/>
      <c r="G28" s="85"/>
      <c r="H28" s="85"/>
      <c r="I28" s="85"/>
      <c r="J28" s="85"/>
      <c r="K28" s="85"/>
      <c r="L28" s="85"/>
      <c r="M28" s="86"/>
    </row>
    <row r="29" spans="1:22" s="49" customFormat="1" ht="20.85" customHeight="1" x14ac:dyDescent="0.3">
      <c r="A29" s="82"/>
      <c r="B29" s="83"/>
      <c r="C29" s="84"/>
      <c r="D29" s="83"/>
      <c r="E29" s="85"/>
      <c r="F29" s="85"/>
      <c r="G29" s="85"/>
      <c r="H29" s="85"/>
      <c r="I29" s="85"/>
      <c r="J29" s="85"/>
      <c r="K29" s="85"/>
      <c r="L29" s="85"/>
      <c r="M29" s="86"/>
    </row>
    <row r="30" spans="1:22" s="49" customFormat="1" ht="20.85" customHeight="1" x14ac:dyDescent="0.3">
      <c r="A30" s="82"/>
      <c r="B30" s="83"/>
      <c r="C30" s="84"/>
      <c r="D30" s="83"/>
      <c r="E30" s="85"/>
      <c r="F30" s="85"/>
      <c r="G30" s="85"/>
      <c r="H30" s="85"/>
      <c r="I30" s="85"/>
      <c r="J30" s="85"/>
      <c r="K30" s="85"/>
      <c r="L30" s="85"/>
      <c r="M30" s="86"/>
    </row>
    <row r="31" spans="1:22" s="49" customFormat="1" ht="20.85" customHeight="1" x14ac:dyDescent="0.3">
      <c r="A31" s="82"/>
      <c r="B31" s="83"/>
      <c r="C31" s="84"/>
      <c r="D31" s="83"/>
      <c r="E31" s="85"/>
      <c r="F31" s="85"/>
      <c r="G31" s="85"/>
      <c r="H31" s="85"/>
      <c r="I31" s="85"/>
      <c r="J31" s="85"/>
      <c r="K31" s="85"/>
      <c r="L31" s="85"/>
      <c r="M31" s="86"/>
    </row>
    <row r="32" spans="1:22" s="49" customFormat="1" ht="20.85" customHeight="1" x14ac:dyDescent="0.3">
      <c r="A32" s="82"/>
      <c r="B32" s="83"/>
      <c r="C32" s="84"/>
      <c r="D32" s="83"/>
      <c r="E32" s="85"/>
      <c r="F32" s="85"/>
      <c r="G32" s="85"/>
      <c r="H32" s="85"/>
      <c r="I32" s="85"/>
      <c r="J32" s="85"/>
      <c r="K32" s="85"/>
      <c r="L32" s="85"/>
      <c r="M32" s="86"/>
    </row>
    <row r="33" spans="1:15" s="49" customFormat="1" ht="20.85" customHeight="1" x14ac:dyDescent="0.3">
      <c r="A33" s="82"/>
      <c r="B33" s="83"/>
      <c r="C33" s="84"/>
      <c r="D33" s="83"/>
      <c r="E33" s="85"/>
      <c r="F33" s="85"/>
      <c r="G33" s="85"/>
      <c r="H33" s="85"/>
      <c r="I33" s="85"/>
      <c r="J33" s="85"/>
      <c r="K33" s="85"/>
      <c r="L33" s="85"/>
      <c r="M33" s="86"/>
    </row>
    <row r="34" spans="1:15" s="49" customFormat="1" ht="20.85" customHeight="1" x14ac:dyDescent="0.3">
      <c r="A34" s="82"/>
      <c r="B34" s="83"/>
      <c r="C34" s="84"/>
      <c r="D34" s="83"/>
      <c r="E34" s="85"/>
      <c r="F34" s="85"/>
      <c r="G34" s="85"/>
      <c r="H34" s="85"/>
      <c r="I34" s="85"/>
      <c r="J34" s="85"/>
      <c r="K34" s="85"/>
      <c r="L34" s="85"/>
      <c r="M34" s="86"/>
    </row>
    <row r="35" spans="1:15" s="49" customFormat="1" ht="20.85" customHeight="1" x14ac:dyDescent="0.3">
      <c r="A35" s="82"/>
      <c r="B35" s="83"/>
      <c r="C35" s="84"/>
      <c r="D35" s="83"/>
      <c r="E35" s="85"/>
      <c r="F35" s="85"/>
      <c r="G35" s="85"/>
      <c r="H35" s="85"/>
      <c r="I35" s="85"/>
      <c r="J35" s="85"/>
      <c r="K35" s="85"/>
      <c r="L35" s="85"/>
      <c r="M35" s="86"/>
    </row>
    <row r="36" spans="1:15" s="49" customFormat="1" ht="20.85" customHeight="1" x14ac:dyDescent="0.3">
      <c r="A36" s="82"/>
      <c r="B36" s="83"/>
      <c r="C36" s="84"/>
      <c r="D36" s="83"/>
      <c r="E36" s="85"/>
      <c r="F36" s="85"/>
      <c r="G36" s="85"/>
      <c r="H36" s="85"/>
      <c r="I36" s="85"/>
      <c r="J36" s="85"/>
      <c r="K36" s="85"/>
      <c r="L36" s="85"/>
      <c r="M36" s="86"/>
    </row>
    <row r="37" spans="1:15" s="49" customFormat="1" ht="20.85" customHeight="1" x14ac:dyDescent="0.3">
      <c r="A37" s="82"/>
      <c r="B37" s="83"/>
      <c r="C37" s="84"/>
      <c r="D37" s="83"/>
      <c r="E37" s="85"/>
      <c r="F37" s="85"/>
      <c r="G37" s="85"/>
      <c r="H37" s="85"/>
      <c r="I37" s="85"/>
      <c r="J37" s="85"/>
      <c r="K37" s="85"/>
      <c r="L37" s="85"/>
      <c r="M37" s="86"/>
    </row>
    <row r="38" spans="1:15" s="49" customFormat="1" ht="20.85" customHeight="1" x14ac:dyDescent="0.3">
      <c r="A38" s="82"/>
      <c r="B38" s="83"/>
      <c r="C38" s="84"/>
      <c r="D38" s="83"/>
      <c r="E38" s="85"/>
      <c r="F38" s="85"/>
      <c r="G38" s="85"/>
      <c r="H38" s="85"/>
      <c r="I38" s="85"/>
      <c r="J38" s="85"/>
      <c r="K38" s="85"/>
      <c r="L38" s="85"/>
      <c r="M38" s="86"/>
      <c r="N38" s="49">
        <f>1/48</f>
        <v>2.0833333333333332E-2</v>
      </c>
      <c r="O38" s="49">
        <f>N38*8</f>
        <v>0.16666666666666666</v>
      </c>
    </row>
    <row r="39" spans="1:15" s="49" customFormat="1" ht="20.85" customHeight="1" x14ac:dyDescent="0.3">
      <c r="A39" s="82"/>
      <c r="B39" s="83"/>
      <c r="C39" s="84"/>
      <c r="D39" s="83"/>
      <c r="E39" s="85"/>
      <c r="F39" s="85"/>
      <c r="G39" s="85"/>
      <c r="H39" s="85"/>
      <c r="I39" s="85"/>
      <c r="J39" s="85"/>
      <c r="K39" s="85"/>
      <c r="L39" s="85"/>
      <c r="M39" s="86"/>
    </row>
    <row r="40" spans="1:15" s="49" customFormat="1" ht="20.85" customHeight="1" x14ac:dyDescent="0.3">
      <c r="A40" s="82"/>
      <c r="B40" s="83"/>
      <c r="C40" s="84"/>
      <c r="D40" s="83"/>
      <c r="E40" s="85"/>
      <c r="F40" s="85"/>
      <c r="G40" s="85"/>
      <c r="H40" s="85"/>
      <c r="I40" s="85"/>
      <c r="J40" s="85"/>
      <c r="K40" s="85"/>
      <c r="L40" s="85"/>
      <c r="M40" s="86"/>
    </row>
    <row r="41" spans="1:15" s="49" customFormat="1" ht="20.85" customHeight="1" x14ac:dyDescent="0.3">
      <c r="A41" s="82"/>
      <c r="B41" s="83"/>
      <c r="C41" s="84"/>
      <c r="D41" s="83"/>
      <c r="E41" s="85"/>
      <c r="F41" s="85"/>
      <c r="G41" s="85"/>
      <c r="H41" s="85"/>
      <c r="I41" s="85"/>
      <c r="J41" s="85"/>
      <c r="K41" s="85"/>
      <c r="L41" s="85"/>
      <c r="M41" s="86"/>
    </row>
    <row r="42" spans="1:15" s="49" customFormat="1" ht="20.85" customHeight="1" x14ac:dyDescent="0.3">
      <c r="A42" s="82"/>
      <c r="B42" s="83"/>
      <c r="C42" s="84"/>
      <c r="D42" s="83"/>
      <c r="E42" s="85"/>
      <c r="F42" s="85"/>
      <c r="G42" s="85"/>
      <c r="H42" s="85"/>
      <c r="I42" s="85"/>
      <c r="J42" s="85"/>
      <c r="K42" s="85"/>
      <c r="L42" s="85"/>
      <c r="M42" s="86"/>
    </row>
    <row r="43" spans="1:15" s="49" customFormat="1" ht="20.85" customHeight="1" x14ac:dyDescent="0.3">
      <c r="A43" s="82"/>
      <c r="B43" s="83"/>
      <c r="C43" s="84"/>
      <c r="D43" s="83"/>
      <c r="E43" s="85"/>
      <c r="F43" s="85"/>
      <c r="G43" s="85"/>
      <c r="H43" s="85"/>
      <c r="I43" s="85"/>
      <c r="J43" s="85"/>
      <c r="K43" s="85"/>
      <c r="L43" s="85"/>
      <c r="M43" s="86"/>
    </row>
    <row r="44" spans="1:15" s="49" customFormat="1" ht="20.85" customHeight="1" x14ac:dyDescent="0.3">
      <c r="A44" s="82"/>
      <c r="B44" s="83"/>
      <c r="C44" s="84"/>
      <c r="D44" s="83"/>
      <c r="E44" s="85"/>
      <c r="F44" s="85"/>
      <c r="G44" s="85"/>
      <c r="H44" s="85"/>
      <c r="I44" s="85"/>
      <c r="J44" s="85"/>
      <c r="K44" s="85"/>
      <c r="L44" s="85"/>
      <c r="M44" s="86"/>
    </row>
    <row r="45" spans="1:15" s="49" customFormat="1" ht="20.85" customHeight="1" x14ac:dyDescent="0.3">
      <c r="A45" s="82"/>
      <c r="B45" s="83"/>
      <c r="C45" s="84"/>
      <c r="D45" s="83"/>
      <c r="E45" s="85"/>
      <c r="F45" s="85"/>
      <c r="G45" s="85"/>
      <c r="H45" s="85"/>
      <c r="I45" s="85"/>
      <c r="J45" s="85"/>
      <c r="K45" s="85"/>
      <c r="L45" s="85"/>
      <c r="M45" s="86"/>
    </row>
    <row r="46" spans="1:15" s="49" customFormat="1" ht="20.85" customHeight="1" x14ac:dyDescent="0.3">
      <c r="A46" s="82"/>
      <c r="B46" s="83"/>
      <c r="C46" s="84"/>
      <c r="D46" s="83"/>
      <c r="E46" s="85"/>
      <c r="F46" s="85"/>
      <c r="G46" s="85"/>
      <c r="H46" s="85"/>
      <c r="I46" s="85"/>
      <c r="J46" s="85"/>
      <c r="K46" s="85"/>
      <c r="L46" s="85"/>
      <c r="M46" s="86"/>
    </row>
    <row r="47" spans="1:15" s="49" customFormat="1" ht="20.85" customHeight="1" x14ac:dyDescent="0.3">
      <c r="A47" s="82"/>
      <c r="B47" s="83"/>
      <c r="C47" s="84"/>
      <c r="D47" s="83"/>
      <c r="E47" s="85"/>
      <c r="F47" s="85"/>
      <c r="G47" s="85"/>
      <c r="H47" s="85"/>
      <c r="I47" s="85"/>
      <c r="J47" s="85"/>
      <c r="K47" s="85"/>
      <c r="L47" s="85"/>
      <c r="M47" s="86"/>
    </row>
    <row r="48" spans="1:15" s="49" customFormat="1" ht="20.85" customHeight="1" x14ac:dyDescent="0.3">
      <c r="A48" s="82"/>
      <c r="B48" s="83"/>
      <c r="C48" s="84"/>
      <c r="D48" s="83"/>
      <c r="E48" s="85"/>
      <c r="F48" s="85"/>
      <c r="G48" s="85"/>
      <c r="H48" s="85"/>
      <c r="I48" s="85"/>
      <c r="J48" s="85"/>
      <c r="K48" s="85"/>
      <c r="L48" s="85"/>
      <c r="M48" s="86"/>
    </row>
    <row r="49" spans="1:13" s="49" customFormat="1" ht="20.85" customHeight="1" x14ac:dyDescent="0.3">
      <c r="A49" s="82"/>
      <c r="B49" s="83"/>
      <c r="C49" s="84"/>
      <c r="D49" s="83"/>
      <c r="E49" s="85"/>
      <c r="F49" s="85"/>
      <c r="G49" s="85"/>
      <c r="H49" s="85"/>
      <c r="I49" s="85"/>
      <c r="J49" s="85"/>
      <c r="K49" s="85"/>
      <c r="L49" s="85"/>
      <c r="M49" s="86"/>
    </row>
    <row r="50" spans="1:13" s="49" customFormat="1" ht="20.85" customHeight="1" x14ac:dyDescent="0.3">
      <c r="A50" s="82"/>
      <c r="B50" s="83"/>
      <c r="C50" s="84"/>
      <c r="D50" s="83"/>
      <c r="E50" s="85"/>
      <c r="F50" s="85"/>
      <c r="G50" s="85"/>
      <c r="H50" s="85"/>
      <c r="I50" s="85"/>
      <c r="J50" s="85"/>
      <c r="K50" s="85"/>
      <c r="L50" s="85"/>
      <c r="M50" s="86"/>
    </row>
    <row r="51" spans="1:13" s="49" customFormat="1" ht="20.85" customHeight="1" x14ac:dyDescent="0.3">
      <c r="A51" s="82"/>
      <c r="B51" s="83"/>
      <c r="C51" s="84"/>
      <c r="D51" s="83"/>
      <c r="E51" s="85"/>
      <c r="F51" s="85"/>
      <c r="G51" s="85"/>
      <c r="H51" s="85"/>
      <c r="I51" s="85"/>
      <c r="J51" s="85"/>
      <c r="K51" s="85"/>
      <c r="L51" s="85"/>
      <c r="M51" s="86"/>
    </row>
    <row r="52" spans="1:13" s="49" customFormat="1" ht="20.85" customHeight="1" x14ac:dyDescent="0.3">
      <c r="A52" s="82"/>
      <c r="B52" s="83"/>
      <c r="C52" s="84"/>
      <c r="D52" s="83"/>
      <c r="E52" s="85"/>
      <c r="F52" s="85"/>
      <c r="G52" s="85"/>
      <c r="H52" s="85"/>
      <c r="I52" s="85"/>
      <c r="J52" s="85"/>
      <c r="K52" s="85"/>
      <c r="L52" s="85"/>
      <c r="M52" s="86"/>
    </row>
    <row r="53" spans="1:13" s="49" customFormat="1" ht="20.85" customHeight="1" x14ac:dyDescent="0.3">
      <c r="A53" s="82"/>
      <c r="B53" s="83"/>
      <c r="C53" s="84"/>
      <c r="D53" s="83"/>
      <c r="E53" s="85"/>
      <c r="F53" s="85"/>
      <c r="G53" s="85"/>
      <c r="H53" s="85"/>
      <c r="I53" s="85"/>
      <c r="J53" s="85"/>
      <c r="K53" s="85"/>
      <c r="L53" s="85"/>
      <c r="M53" s="86"/>
    </row>
    <row r="54" spans="1:13" s="49" customFormat="1" ht="20.85" customHeight="1" x14ac:dyDescent="0.3">
      <c r="A54" s="82"/>
      <c r="B54" s="83"/>
      <c r="C54" s="84"/>
      <c r="D54" s="83"/>
      <c r="E54" s="85"/>
      <c r="F54" s="85"/>
      <c r="G54" s="85"/>
      <c r="H54" s="85"/>
      <c r="I54" s="85"/>
      <c r="J54" s="85"/>
      <c r="K54" s="85"/>
      <c r="L54" s="85"/>
      <c r="M54" s="86"/>
    </row>
    <row r="55" spans="1:13" s="49" customFormat="1" ht="20.85" customHeight="1" x14ac:dyDescent="0.3">
      <c r="A55" s="82"/>
      <c r="B55" s="83"/>
      <c r="C55" s="84"/>
      <c r="D55" s="83"/>
      <c r="E55" s="85"/>
      <c r="F55" s="85"/>
      <c r="G55" s="85"/>
      <c r="H55" s="85"/>
      <c r="I55" s="85"/>
      <c r="J55" s="85"/>
      <c r="K55" s="85"/>
      <c r="L55" s="85"/>
      <c r="M55" s="86"/>
    </row>
    <row r="56" spans="1:13" s="49" customFormat="1" ht="20.85" customHeight="1" x14ac:dyDescent="0.3">
      <c r="A56" s="82"/>
      <c r="B56" s="83"/>
      <c r="C56" s="84"/>
      <c r="D56" s="83"/>
      <c r="E56" s="85"/>
      <c r="F56" s="85"/>
      <c r="G56" s="85"/>
      <c r="H56" s="85"/>
      <c r="I56" s="85"/>
      <c r="J56" s="85"/>
      <c r="K56" s="85"/>
      <c r="L56" s="85"/>
      <c r="M56" s="86"/>
    </row>
    <row r="57" spans="1:13" s="49" customFormat="1" ht="20.85" customHeight="1" x14ac:dyDescent="0.3">
      <c r="A57" s="82"/>
      <c r="B57" s="83"/>
      <c r="C57" s="84"/>
      <c r="D57" s="83"/>
      <c r="E57" s="85"/>
      <c r="F57" s="85"/>
      <c r="G57" s="85"/>
      <c r="H57" s="85"/>
      <c r="I57" s="85"/>
      <c r="J57" s="85"/>
      <c r="K57" s="85"/>
      <c r="L57" s="85"/>
      <c r="M57" s="86"/>
    </row>
    <row r="58" spans="1:13" s="49" customFormat="1" ht="20.85" customHeight="1" x14ac:dyDescent="0.3">
      <c r="A58" s="82"/>
      <c r="B58" s="83"/>
      <c r="C58" s="84"/>
      <c r="D58" s="83"/>
      <c r="E58" s="85"/>
      <c r="F58" s="85"/>
      <c r="G58" s="85"/>
      <c r="H58" s="85"/>
      <c r="I58" s="85"/>
      <c r="J58" s="85"/>
      <c r="K58" s="85"/>
      <c r="L58" s="85"/>
      <c r="M58" s="86"/>
    </row>
    <row r="59" spans="1:13" s="49" customFormat="1" ht="20.85" customHeight="1" x14ac:dyDescent="0.3">
      <c r="A59" s="82"/>
      <c r="B59" s="83"/>
      <c r="C59" s="84"/>
      <c r="D59" s="83"/>
      <c r="E59" s="85"/>
      <c r="F59" s="85"/>
      <c r="G59" s="85"/>
      <c r="H59" s="85"/>
      <c r="I59" s="85"/>
      <c r="J59" s="85"/>
      <c r="K59" s="85"/>
      <c r="L59" s="85"/>
      <c r="M59" s="86"/>
    </row>
    <row r="60" spans="1:13" s="49" customFormat="1" ht="20.85" customHeight="1" x14ac:dyDescent="0.3">
      <c r="A60" s="82"/>
      <c r="B60" s="83"/>
      <c r="C60" s="84"/>
      <c r="D60" s="83"/>
      <c r="E60" s="85"/>
      <c r="F60" s="85"/>
      <c r="G60" s="85"/>
      <c r="H60" s="85"/>
      <c r="I60" s="85"/>
      <c r="J60" s="85"/>
      <c r="K60" s="85"/>
      <c r="L60" s="85"/>
      <c r="M60" s="86"/>
    </row>
    <row r="61" spans="1:13" s="49" customFormat="1" ht="20.85" customHeight="1" x14ac:dyDescent="0.3">
      <c r="A61" s="82"/>
      <c r="B61" s="83"/>
      <c r="C61" s="84"/>
      <c r="D61" s="83"/>
      <c r="E61" s="85"/>
      <c r="F61" s="85"/>
      <c r="G61" s="85"/>
      <c r="H61" s="85"/>
      <c r="I61" s="85"/>
      <c r="J61" s="85"/>
      <c r="K61" s="85"/>
      <c r="L61" s="85"/>
      <c r="M61" s="86"/>
    </row>
    <row r="62" spans="1:13" s="49" customFormat="1" ht="20.85" customHeight="1" x14ac:dyDescent="0.3">
      <c r="A62" s="82"/>
      <c r="B62" s="83"/>
      <c r="C62" s="84"/>
      <c r="D62" s="83"/>
      <c r="E62" s="85"/>
      <c r="F62" s="85"/>
      <c r="G62" s="85"/>
      <c r="H62" s="85"/>
      <c r="I62" s="85"/>
      <c r="J62" s="85"/>
      <c r="K62" s="85"/>
      <c r="L62" s="85"/>
      <c r="M62" s="86"/>
    </row>
    <row r="63" spans="1:13" s="49" customFormat="1" ht="20.85" customHeight="1" x14ac:dyDescent="0.3">
      <c r="A63" s="82"/>
      <c r="B63" s="83"/>
      <c r="C63" s="84"/>
      <c r="D63" s="83"/>
      <c r="E63" s="85"/>
      <c r="F63" s="85"/>
      <c r="G63" s="85"/>
      <c r="H63" s="85"/>
      <c r="I63" s="85"/>
      <c r="J63" s="85"/>
      <c r="K63" s="85"/>
      <c r="L63" s="85"/>
      <c r="M63" s="86"/>
    </row>
    <row r="64" spans="1:13" s="49" customFormat="1" ht="20.85" customHeight="1" x14ac:dyDescent="0.3">
      <c r="A64" s="82"/>
      <c r="B64" s="83"/>
      <c r="C64" s="84"/>
      <c r="D64" s="83"/>
      <c r="E64" s="85"/>
      <c r="F64" s="85"/>
      <c r="G64" s="85"/>
      <c r="H64" s="85"/>
      <c r="I64" s="85"/>
      <c r="J64" s="85"/>
      <c r="K64" s="85"/>
      <c r="L64" s="85"/>
      <c r="M64" s="86"/>
    </row>
    <row r="65" spans="1:13" s="49" customFormat="1" ht="20.85" customHeight="1" x14ac:dyDescent="0.3">
      <c r="A65" s="82"/>
      <c r="B65" s="83"/>
      <c r="C65" s="84"/>
      <c r="D65" s="83"/>
      <c r="E65" s="85"/>
      <c r="F65" s="85"/>
      <c r="G65" s="85"/>
      <c r="H65" s="85"/>
      <c r="I65" s="85"/>
      <c r="J65" s="85"/>
      <c r="K65" s="85"/>
      <c r="L65" s="85"/>
      <c r="M65" s="86"/>
    </row>
    <row r="66" spans="1:13" s="49" customFormat="1" ht="20.85" customHeight="1" x14ac:dyDescent="0.3">
      <c r="A66" s="82"/>
      <c r="B66" s="83"/>
      <c r="C66" s="84"/>
      <c r="D66" s="83"/>
      <c r="E66" s="85"/>
      <c r="F66" s="85"/>
      <c r="G66" s="85"/>
      <c r="H66" s="85"/>
      <c r="I66" s="85"/>
      <c r="J66" s="85"/>
      <c r="K66" s="85"/>
      <c r="L66" s="85"/>
      <c r="M66" s="86"/>
    </row>
    <row r="67" spans="1:13" s="49" customFormat="1" ht="20.85" customHeight="1" x14ac:dyDescent="0.3">
      <c r="A67" s="82"/>
      <c r="B67" s="83"/>
      <c r="C67" s="84"/>
      <c r="D67" s="83"/>
      <c r="E67" s="85"/>
      <c r="F67" s="85"/>
      <c r="G67" s="85"/>
      <c r="H67" s="85"/>
      <c r="I67" s="85"/>
      <c r="J67" s="85"/>
      <c r="K67" s="85"/>
      <c r="L67" s="85"/>
      <c r="M67" s="86"/>
    </row>
    <row r="68" spans="1:13" s="49" customFormat="1" ht="20.85" customHeight="1" x14ac:dyDescent="0.3">
      <c r="A68" s="82"/>
      <c r="B68" s="83"/>
      <c r="C68" s="84"/>
      <c r="D68" s="83"/>
      <c r="E68" s="85"/>
      <c r="F68" s="85"/>
      <c r="G68" s="85"/>
      <c r="H68" s="85"/>
      <c r="I68" s="85"/>
      <c r="J68" s="85"/>
      <c r="K68" s="85"/>
      <c r="L68" s="85"/>
      <c r="M68" s="86"/>
    </row>
    <row r="69" spans="1:13" s="49" customFormat="1" ht="20.85" customHeight="1" x14ac:dyDescent="0.3">
      <c r="A69" s="82"/>
      <c r="B69" s="83"/>
      <c r="C69" s="84"/>
      <c r="D69" s="83"/>
      <c r="E69" s="85"/>
      <c r="F69" s="85"/>
      <c r="G69" s="85"/>
      <c r="H69" s="85"/>
      <c r="I69" s="85"/>
      <c r="J69" s="85"/>
      <c r="K69" s="85"/>
      <c r="L69" s="85"/>
      <c r="M69" s="86"/>
    </row>
    <row r="70" spans="1:13" s="49" customFormat="1" ht="20.85" customHeight="1" x14ac:dyDescent="0.3">
      <c r="A70" s="82"/>
      <c r="B70" s="83"/>
      <c r="C70" s="84"/>
      <c r="D70" s="83"/>
      <c r="E70" s="85"/>
      <c r="F70" s="85"/>
      <c r="G70" s="85"/>
      <c r="H70" s="85"/>
      <c r="I70" s="85"/>
      <c r="J70" s="85"/>
      <c r="K70" s="85"/>
      <c r="L70" s="85"/>
      <c r="M70" s="86"/>
    </row>
    <row r="71" spans="1:13" s="49" customFormat="1" ht="20.85" customHeight="1" x14ac:dyDescent="0.3">
      <c r="A71" s="82"/>
      <c r="B71" s="83"/>
      <c r="C71" s="84"/>
      <c r="D71" s="83"/>
      <c r="E71" s="85"/>
      <c r="F71" s="85"/>
      <c r="G71" s="85"/>
      <c r="H71" s="85"/>
      <c r="I71" s="85"/>
      <c r="J71" s="85"/>
      <c r="K71" s="85"/>
      <c r="L71" s="85"/>
      <c r="M71" s="86"/>
    </row>
    <row r="72" spans="1:13" s="49" customFormat="1" ht="20.85" customHeight="1" x14ac:dyDescent="0.3">
      <c r="A72" s="82"/>
      <c r="B72" s="83"/>
      <c r="C72" s="84"/>
      <c r="D72" s="83"/>
      <c r="E72" s="85"/>
      <c r="F72" s="85"/>
      <c r="G72" s="85"/>
      <c r="H72" s="85"/>
      <c r="I72" s="85"/>
      <c r="J72" s="85"/>
      <c r="K72" s="85"/>
      <c r="L72" s="85"/>
      <c r="M72" s="86"/>
    </row>
    <row r="73" spans="1:13" s="49" customFormat="1" ht="20.85" customHeight="1" x14ac:dyDescent="0.3">
      <c r="A73" s="82"/>
      <c r="B73" s="83"/>
      <c r="C73" s="84"/>
      <c r="D73" s="83"/>
      <c r="E73" s="85"/>
      <c r="F73" s="85"/>
      <c r="G73" s="85"/>
      <c r="H73" s="85"/>
      <c r="I73" s="85"/>
      <c r="J73" s="85"/>
      <c r="K73" s="85"/>
      <c r="L73" s="85"/>
      <c r="M73" s="86"/>
    </row>
    <row r="74" spans="1:13" s="49" customFormat="1" ht="20.85" customHeight="1" x14ac:dyDescent="0.3">
      <c r="A74" s="82"/>
      <c r="B74" s="83"/>
      <c r="C74" s="84"/>
      <c r="D74" s="83"/>
      <c r="E74" s="85"/>
      <c r="F74" s="85"/>
      <c r="G74" s="85"/>
      <c r="H74" s="85"/>
      <c r="I74" s="85"/>
      <c r="J74" s="85"/>
      <c r="K74" s="85"/>
      <c r="L74" s="85"/>
      <c r="M74" s="86"/>
    </row>
    <row r="75" spans="1:13" s="49" customFormat="1" ht="20.85" customHeight="1" x14ac:dyDescent="0.3">
      <c r="A75" s="82"/>
      <c r="B75" s="83"/>
      <c r="C75" s="84"/>
      <c r="D75" s="83"/>
      <c r="E75" s="85"/>
      <c r="F75" s="85"/>
      <c r="G75" s="85"/>
      <c r="H75" s="85"/>
      <c r="I75" s="85"/>
      <c r="J75" s="85"/>
      <c r="K75" s="85"/>
      <c r="L75" s="85"/>
      <c r="M75" s="86"/>
    </row>
    <row r="76" spans="1:13" s="49" customFormat="1" ht="20.85" customHeight="1" x14ac:dyDescent="0.3">
      <c r="A76" s="82"/>
      <c r="B76" s="83"/>
      <c r="C76" s="84"/>
      <c r="D76" s="83"/>
      <c r="E76" s="85"/>
      <c r="F76" s="85"/>
      <c r="G76" s="85"/>
      <c r="H76" s="85"/>
      <c r="I76" s="85"/>
      <c r="J76" s="85"/>
      <c r="K76" s="85"/>
      <c r="L76" s="85"/>
      <c r="M76" s="86"/>
    </row>
    <row r="77" spans="1:13" s="49" customFormat="1" ht="20.85" customHeight="1" x14ac:dyDescent="0.3">
      <c r="A77" s="82"/>
      <c r="B77" s="83"/>
      <c r="C77" s="84"/>
      <c r="D77" s="83"/>
      <c r="E77" s="85"/>
      <c r="F77" s="85"/>
      <c r="G77" s="85"/>
      <c r="H77" s="85"/>
      <c r="I77" s="85"/>
      <c r="J77" s="85"/>
      <c r="K77" s="85"/>
      <c r="L77" s="85"/>
      <c r="M77" s="86"/>
    </row>
    <row r="78" spans="1:13" s="49" customFormat="1" ht="20.85" customHeight="1" x14ac:dyDescent="0.3">
      <c r="A78" s="82"/>
      <c r="B78" s="83"/>
      <c r="C78" s="84"/>
      <c r="D78" s="83"/>
      <c r="E78" s="85"/>
      <c r="F78" s="85"/>
      <c r="G78" s="85"/>
      <c r="H78" s="85"/>
      <c r="I78" s="85"/>
      <c r="J78" s="85"/>
      <c r="K78" s="85"/>
      <c r="L78" s="85"/>
      <c r="M78" s="86"/>
    </row>
    <row r="79" spans="1:13" s="49" customFormat="1" ht="20.85" customHeight="1" x14ac:dyDescent="0.3">
      <c r="A79" s="82"/>
      <c r="B79" s="83"/>
      <c r="C79" s="84"/>
      <c r="D79" s="83"/>
      <c r="E79" s="85"/>
      <c r="F79" s="85"/>
      <c r="G79" s="85"/>
      <c r="H79" s="85"/>
      <c r="I79" s="85"/>
      <c r="J79" s="85"/>
      <c r="K79" s="85"/>
      <c r="L79" s="85"/>
      <c r="M79" s="86"/>
    </row>
    <row r="80" spans="1:13" s="49" customFormat="1" ht="20.85" customHeight="1" x14ac:dyDescent="0.3">
      <c r="A80" s="82"/>
      <c r="B80" s="83"/>
      <c r="C80" s="84"/>
      <c r="D80" s="83"/>
      <c r="E80" s="85"/>
      <c r="F80" s="85"/>
      <c r="G80" s="85"/>
      <c r="H80" s="85"/>
      <c r="I80" s="85"/>
      <c r="J80" s="85"/>
      <c r="K80" s="85"/>
      <c r="L80" s="85"/>
      <c r="M80" s="86"/>
    </row>
    <row r="81" spans="1:13" s="49" customFormat="1" ht="20.85" customHeight="1" x14ac:dyDescent="0.3">
      <c r="A81" s="82"/>
      <c r="B81" s="83"/>
      <c r="C81" s="84"/>
      <c r="D81" s="83"/>
      <c r="E81" s="85"/>
      <c r="F81" s="85"/>
      <c r="G81" s="85"/>
      <c r="H81" s="85"/>
      <c r="I81" s="85"/>
      <c r="J81" s="85"/>
      <c r="K81" s="85"/>
      <c r="L81" s="85"/>
      <c r="M81" s="86"/>
    </row>
    <row r="82" spans="1:13" s="49" customFormat="1" ht="20.85" customHeight="1" x14ac:dyDescent="0.3">
      <c r="A82" s="82"/>
      <c r="B82" s="83"/>
      <c r="C82" s="84"/>
      <c r="D82" s="83"/>
      <c r="E82" s="85"/>
      <c r="F82" s="85"/>
      <c r="G82" s="85"/>
      <c r="H82" s="85"/>
      <c r="I82" s="85"/>
      <c r="J82" s="85"/>
      <c r="K82" s="85"/>
      <c r="L82" s="85"/>
      <c r="M82" s="86"/>
    </row>
    <row r="83" spans="1:13" s="49" customFormat="1" ht="20.85" customHeight="1" x14ac:dyDescent="0.3">
      <c r="A83" s="82"/>
      <c r="B83" s="83"/>
      <c r="C83" s="84"/>
      <c r="D83" s="83"/>
      <c r="E83" s="85"/>
      <c r="F83" s="85"/>
      <c r="G83" s="85"/>
      <c r="H83" s="85"/>
      <c r="I83" s="85"/>
      <c r="J83" s="85"/>
      <c r="K83" s="85"/>
      <c r="L83" s="85"/>
      <c r="M83" s="86"/>
    </row>
    <row r="84" spans="1:13" s="49" customFormat="1" ht="20.85" customHeight="1" x14ac:dyDescent="0.3">
      <c r="A84" s="82"/>
      <c r="B84" s="83"/>
      <c r="C84" s="84"/>
      <c r="D84" s="83"/>
      <c r="E84" s="85"/>
      <c r="F84" s="85"/>
      <c r="G84" s="85"/>
      <c r="H84" s="85"/>
      <c r="I84" s="85"/>
      <c r="J84" s="85"/>
      <c r="K84" s="85"/>
      <c r="L84" s="85"/>
      <c r="M84" s="86"/>
    </row>
    <row r="85" spans="1:13" s="49" customFormat="1" ht="20.85" customHeight="1" x14ac:dyDescent="0.3">
      <c r="A85" s="82"/>
      <c r="B85" s="83"/>
      <c r="C85" s="84"/>
      <c r="D85" s="83"/>
      <c r="E85" s="85"/>
      <c r="F85" s="85"/>
      <c r="G85" s="85"/>
      <c r="H85" s="85"/>
      <c r="I85" s="85"/>
      <c r="J85" s="85"/>
      <c r="K85" s="85"/>
      <c r="L85" s="85"/>
      <c r="M85" s="86"/>
    </row>
    <row r="86" spans="1:13" s="49" customFormat="1" ht="20.85" customHeight="1" x14ac:dyDescent="0.3">
      <c r="A86" s="82"/>
      <c r="B86" s="83"/>
      <c r="C86" s="84"/>
      <c r="D86" s="83"/>
      <c r="E86" s="85"/>
      <c r="F86" s="85"/>
      <c r="G86" s="85"/>
      <c r="H86" s="85"/>
      <c r="I86" s="85"/>
      <c r="J86" s="85"/>
      <c r="K86" s="85"/>
      <c r="L86" s="85"/>
      <c r="M86" s="86"/>
    </row>
    <row r="87" spans="1:13" s="49" customFormat="1" ht="20.85" customHeight="1" x14ac:dyDescent="0.3">
      <c r="A87" s="82"/>
      <c r="B87" s="83"/>
      <c r="C87" s="84"/>
      <c r="D87" s="83"/>
      <c r="E87" s="85"/>
      <c r="F87" s="85"/>
      <c r="G87" s="85"/>
      <c r="H87" s="85"/>
      <c r="I87" s="85"/>
      <c r="J87" s="85"/>
      <c r="K87" s="85"/>
      <c r="L87" s="85"/>
      <c r="M87" s="86"/>
    </row>
    <row r="88" spans="1:13" s="49" customFormat="1" ht="20.85" customHeight="1" x14ac:dyDescent="0.3">
      <c r="A88" s="82"/>
      <c r="B88" s="83"/>
      <c r="C88" s="84"/>
      <c r="D88" s="83"/>
      <c r="E88" s="85"/>
      <c r="F88" s="85"/>
      <c r="G88" s="85"/>
      <c r="H88" s="85"/>
      <c r="I88" s="85"/>
      <c r="J88" s="85"/>
      <c r="K88" s="85"/>
      <c r="L88" s="85"/>
      <c r="M88" s="86"/>
    </row>
    <row r="89" spans="1:13" s="49" customFormat="1" ht="20.85" customHeight="1" x14ac:dyDescent="0.3">
      <c r="A89" s="82"/>
      <c r="B89" s="83"/>
      <c r="C89" s="84"/>
      <c r="D89" s="83"/>
      <c r="E89" s="85"/>
      <c r="F89" s="85"/>
      <c r="G89" s="85"/>
      <c r="H89" s="85"/>
      <c r="I89" s="85"/>
      <c r="J89" s="85"/>
      <c r="K89" s="85"/>
      <c r="L89" s="85"/>
      <c r="M89" s="86"/>
    </row>
    <row r="90" spans="1:13" s="49" customFormat="1" ht="20.85" customHeight="1" x14ac:dyDescent="0.3">
      <c r="A90" s="82"/>
      <c r="B90" s="83"/>
      <c r="C90" s="84"/>
      <c r="D90" s="83"/>
      <c r="E90" s="85"/>
      <c r="F90" s="85"/>
      <c r="G90" s="85"/>
      <c r="H90" s="85"/>
      <c r="I90" s="85"/>
      <c r="J90" s="85"/>
      <c r="K90" s="85"/>
      <c r="L90" s="85"/>
      <c r="M90" s="86"/>
    </row>
    <row r="91" spans="1:13" s="49" customFormat="1" ht="20.85" customHeight="1" x14ac:dyDescent="0.3">
      <c r="A91" s="82"/>
      <c r="B91" s="83"/>
      <c r="C91" s="84"/>
      <c r="D91" s="83"/>
      <c r="E91" s="85"/>
      <c r="F91" s="85"/>
      <c r="G91" s="85"/>
      <c r="H91" s="85"/>
      <c r="I91" s="85"/>
      <c r="J91" s="85"/>
      <c r="K91" s="85"/>
      <c r="L91" s="85"/>
      <c r="M91" s="86"/>
    </row>
    <row r="92" spans="1:13" s="49" customFormat="1" ht="20.85" customHeight="1" x14ac:dyDescent="0.3">
      <c r="A92" s="82"/>
      <c r="B92" s="83"/>
      <c r="C92" s="84"/>
      <c r="D92" s="83"/>
      <c r="E92" s="85"/>
      <c r="F92" s="85"/>
      <c r="G92" s="85"/>
      <c r="H92" s="85"/>
      <c r="I92" s="85"/>
      <c r="J92" s="85"/>
      <c r="K92" s="85"/>
      <c r="L92" s="85"/>
      <c r="M92" s="86"/>
    </row>
    <row r="93" spans="1:13" s="49" customFormat="1" ht="20.85" customHeight="1" x14ac:dyDescent="0.3">
      <c r="A93" s="82"/>
      <c r="B93" s="83"/>
      <c r="C93" s="84"/>
      <c r="D93" s="83"/>
      <c r="E93" s="85"/>
      <c r="F93" s="85"/>
      <c r="G93" s="85"/>
      <c r="H93" s="85"/>
      <c r="I93" s="85"/>
      <c r="J93" s="85"/>
      <c r="K93" s="85"/>
      <c r="L93" s="85"/>
      <c r="M93" s="86"/>
    </row>
    <row r="94" spans="1:13" s="49" customFormat="1" ht="20.85" customHeight="1" x14ac:dyDescent="0.3">
      <c r="A94" s="82"/>
      <c r="B94" s="83"/>
      <c r="C94" s="84"/>
      <c r="D94" s="83"/>
      <c r="E94" s="85"/>
      <c r="F94" s="85"/>
      <c r="G94" s="85"/>
      <c r="H94" s="85"/>
      <c r="I94" s="85"/>
      <c r="J94" s="85"/>
      <c r="K94" s="85"/>
      <c r="L94" s="85"/>
      <c r="M94" s="86"/>
    </row>
    <row r="95" spans="1:13" s="49" customFormat="1" ht="20.85" customHeight="1" x14ac:dyDescent="0.3">
      <c r="A95" s="82"/>
      <c r="B95" s="83"/>
      <c r="C95" s="84"/>
      <c r="D95" s="83"/>
      <c r="E95" s="85"/>
      <c r="F95" s="85"/>
      <c r="G95" s="85"/>
      <c r="H95" s="85"/>
      <c r="I95" s="85"/>
      <c r="J95" s="85"/>
      <c r="K95" s="85"/>
      <c r="L95" s="85"/>
      <c r="M95" s="86"/>
    </row>
    <row r="96" spans="1:13" s="49" customFormat="1" ht="20.85" customHeight="1" x14ac:dyDescent="0.3">
      <c r="A96" s="82"/>
      <c r="B96" s="83"/>
      <c r="C96" s="84"/>
      <c r="D96" s="83"/>
      <c r="E96" s="85"/>
      <c r="F96" s="85"/>
      <c r="G96" s="85"/>
      <c r="H96" s="85"/>
      <c r="I96" s="85"/>
      <c r="J96" s="85"/>
      <c r="K96" s="85"/>
      <c r="L96" s="85"/>
      <c r="M96" s="86"/>
    </row>
    <row r="97" spans="1:13" s="49" customFormat="1" ht="20.85" customHeight="1" x14ac:dyDescent="0.3">
      <c r="A97" s="82"/>
      <c r="B97" s="83"/>
      <c r="C97" s="84"/>
      <c r="D97" s="83"/>
      <c r="E97" s="85"/>
      <c r="F97" s="85"/>
      <c r="G97" s="85"/>
      <c r="H97" s="85"/>
      <c r="I97" s="85"/>
      <c r="J97" s="85"/>
      <c r="K97" s="85"/>
      <c r="L97" s="85"/>
      <c r="M97" s="86"/>
    </row>
    <row r="98" spans="1:13" s="49" customFormat="1" ht="20.85" customHeight="1" x14ac:dyDescent="0.3">
      <c r="A98" s="82"/>
      <c r="B98" s="83"/>
      <c r="C98" s="84"/>
      <c r="D98" s="83"/>
      <c r="E98" s="85"/>
      <c r="F98" s="85"/>
      <c r="G98" s="85"/>
      <c r="H98" s="85"/>
      <c r="I98" s="85"/>
      <c r="J98" s="85"/>
      <c r="K98" s="85"/>
      <c r="L98" s="85"/>
      <c r="M98" s="86"/>
    </row>
    <row r="99" spans="1:13" s="49" customFormat="1" ht="20.85" customHeight="1" x14ac:dyDescent="0.3">
      <c r="A99" s="82"/>
      <c r="B99" s="83"/>
      <c r="C99" s="84"/>
      <c r="D99" s="83"/>
      <c r="E99" s="85"/>
      <c r="F99" s="85"/>
      <c r="G99" s="85"/>
      <c r="H99" s="85"/>
      <c r="I99" s="85"/>
      <c r="J99" s="85"/>
      <c r="K99" s="85"/>
      <c r="L99" s="85"/>
      <c r="M99" s="86"/>
    </row>
    <row r="100" spans="1:13" s="49" customFormat="1" ht="20.85" customHeight="1" x14ac:dyDescent="0.3">
      <c r="A100" s="82"/>
      <c r="B100" s="83"/>
      <c r="C100" s="84"/>
      <c r="D100" s="83"/>
      <c r="E100" s="85"/>
      <c r="F100" s="85"/>
      <c r="G100" s="85"/>
      <c r="H100" s="85"/>
      <c r="I100" s="85"/>
      <c r="J100" s="85"/>
      <c r="K100" s="85"/>
      <c r="L100" s="85"/>
      <c r="M100" s="86"/>
    </row>
    <row r="101" spans="1:13" s="49" customFormat="1" ht="20.85" customHeight="1" x14ac:dyDescent="0.3">
      <c r="A101" s="82"/>
      <c r="B101" s="83"/>
      <c r="C101" s="84"/>
      <c r="D101" s="83"/>
      <c r="E101" s="85"/>
      <c r="F101" s="85"/>
      <c r="G101" s="85"/>
      <c r="H101" s="85"/>
      <c r="I101" s="85"/>
      <c r="J101" s="85"/>
      <c r="K101" s="85"/>
      <c r="L101" s="85"/>
      <c r="M101" s="86"/>
    </row>
    <row r="102" spans="1:13" s="49" customFormat="1" ht="20.85" customHeight="1" x14ac:dyDescent="0.3">
      <c r="A102" s="82"/>
      <c r="B102" s="83"/>
      <c r="C102" s="84"/>
      <c r="D102" s="83"/>
      <c r="E102" s="85"/>
      <c r="F102" s="85"/>
      <c r="G102" s="85"/>
      <c r="H102" s="85"/>
      <c r="I102" s="85"/>
      <c r="J102" s="85"/>
      <c r="K102" s="85"/>
      <c r="L102" s="85"/>
      <c r="M102" s="86"/>
    </row>
    <row r="103" spans="1:13" s="49" customFormat="1" ht="20.85" customHeight="1" x14ac:dyDescent="0.3">
      <c r="A103" s="82"/>
      <c r="B103" s="83"/>
      <c r="C103" s="84"/>
      <c r="D103" s="83"/>
      <c r="E103" s="85"/>
      <c r="F103" s="85"/>
      <c r="G103" s="85"/>
      <c r="H103" s="85"/>
      <c r="I103" s="85"/>
      <c r="J103" s="85"/>
      <c r="K103" s="85"/>
      <c r="L103" s="85"/>
      <c r="M103" s="86"/>
    </row>
    <row r="104" spans="1:13" s="49" customFormat="1" ht="20.85" customHeight="1" x14ac:dyDescent="0.3">
      <c r="A104" s="82"/>
      <c r="B104" s="83"/>
      <c r="C104" s="84"/>
      <c r="D104" s="83"/>
      <c r="E104" s="85"/>
      <c r="F104" s="85"/>
      <c r="G104" s="85"/>
      <c r="H104" s="85"/>
      <c r="I104" s="85"/>
      <c r="J104" s="85"/>
      <c r="K104" s="85"/>
      <c r="L104" s="85"/>
      <c r="M104" s="86"/>
    </row>
    <row r="105" spans="1:13" s="49" customFormat="1" ht="20.85" customHeight="1" x14ac:dyDescent="0.3">
      <c r="A105" s="82"/>
      <c r="B105" s="83"/>
      <c r="C105" s="84"/>
      <c r="D105" s="83"/>
      <c r="E105" s="85"/>
      <c r="F105" s="85"/>
      <c r="G105" s="85"/>
      <c r="H105" s="85"/>
      <c r="I105" s="85"/>
      <c r="J105" s="85"/>
      <c r="K105" s="85"/>
      <c r="L105" s="85"/>
      <c r="M105" s="86"/>
    </row>
    <row r="106" spans="1:13" s="49" customFormat="1" ht="20.85" customHeight="1" x14ac:dyDescent="0.3">
      <c r="A106" s="82"/>
      <c r="B106" s="83"/>
      <c r="C106" s="84"/>
      <c r="D106" s="83"/>
      <c r="E106" s="85"/>
      <c r="F106" s="85"/>
      <c r="G106" s="85"/>
      <c r="H106" s="85"/>
      <c r="I106" s="85"/>
      <c r="J106" s="85"/>
      <c r="K106" s="85"/>
      <c r="L106" s="85"/>
      <c r="M106" s="86"/>
    </row>
    <row r="107" spans="1:13" s="49" customFormat="1" ht="20.85" customHeight="1" x14ac:dyDescent="0.3">
      <c r="A107" s="82"/>
      <c r="B107" s="83"/>
      <c r="C107" s="84"/>
      <c r="D107" s="83"/>
      <c r="E107" s="85"/>
      <c r="F107" s="85"/>
      <c r="G107" s="85"/>
      <c r="H107" s="85"/>
      <c r="I107" s="85"/>
      <c r="J107" s="85"/>
      <c r="K107" s="85"/>
      <c r="L107" s="85"/>
      <c r="M107" s="86"/>
    </row>
    <row r="108" spans="1:13" s="49" customFormat="1" ht="20.85" customHeight="1" x14ac:dyDescent="0.3">
      <c r="A108" s="82"/>
      <c r="B108" s="83"/>
      <c r="C108" s="84"/>
      <c r="D108" s="83"/>
      <c r="E108" s="85"/>
      <c r="F108" s="85"/>
      <c r="G108" s="85"/>
      <c r="H108" s="85"/>
      <c r="I108" s="85"/>
      <c r="J108" s="85"/>
      <c r="K108" s="85"/>
      <c r="L108" s="85"/>
      <c r="M108" s="86"/>
    </row>
    <row r="109" spans="1:13" s="49" customFormat="1" ht="21" customHeight="1" x14ac:dyDescent="0.3">
      <c r="A109" s="89"/>
      <c r="B109" s="90"/>
      <c r="C109" s="91"/>
      <c r="D109" s="90"/>
      <c r="E109" s="92"/>
      <c r="F109" s="92"/>
      <c r="G109" s="92"/>
      <c r="H109" s="92"/>
      <c r="I109" s="92"/>
      <c r="J109" s="92"/>
      <c r="K109" s="92"/>
      <c r="L109" s="92"/>
      <c r="M109" s="93"/>
    </row>
  </sheetData>
  <mergeCells count="10">
    <mergeCell ref="A1:M1"/>
    <mergeCell ref="A3:A4"/>
    <mergeCell ref="B3:B4"/>
    <mergeCell ref="C3:C4"/>
    <mergeCell ref="D3:D4"/>
    <mergeCell ref="G3:H3"/>
    <mergeCell ref="I3:J3"/>
    <mergeCell ref="M3:M4"/>
    <mergeCell ref="E3:F3"/>
    <mergeCell ref="K3:L3"/>
  </mergeCells>
  <phoneticPr fontId="3" type="noConversion"/>
  <conditionalFormatting sqref="C10:M109">
    <cfRule type="expression" dxfId="1" priority="2" stopIfTrue="1">
      <formula>AND(C10&lt;&gt;0,INT(C10)=C10)</formula>
    </cfRule>
  </conditionalFormatting>
  <conditionalFormatting sqref="C5:M9">
    <cfRule type="expression" dxfId="0" priority="1" stopIfTrue="1">
      <formula>AND(C5&lt;&gt;0,INT(C5)=C5)</formula>
    </cfRule>
  </conditionalFormatting>
  <pageMargins left="0.70866141732283472" right="0.70866141732283472" top="0.74803149606299213" bottom="0.74803149606299213" header="0.31496062992125984" footer="0.31496062992125984"/>
  <pageSetup paperSize="9" scale="76" orientation="landscape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G35"/>
  <sheetViews>
    <sheetView view="pageBreakPreview" zoomScale="145" zoomScaleNormal="145" zoomScaleSheetLayoutView="145" workbookViewId="0">
      <selection activeCell="AC7" sqref="AC7"/>
    </sheetView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3" x14ac:dyDescent="0.3">
      <c r="B1" s="153" t="s">
        <v>32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</row>
    <row r="2" spans="2:33" x14ac:dyDescent="0.3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</row>
    <row r="3" spans="2:33" ht="24" customHeight="1" thickBot="1" x14ac:dyDescent="0.35">
      <c r="B3" s="33" t="s">
        <v>33</v>
      </c>
      <c r="C3" s="34" t="s">
        <v>34</v>
      </c>
      <c r="D3" s="155" t="s">
        <v>35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34" t="s">
        <v>2</v>
      </c>
      <c r="AA3" s="34" t="s">
        <v>4</v>
      </c>
      <c r="AB3" s="34" t="s">
        <v>36</v>
      </c>
      <c r="AC3" s="34" t="s">
        <v>37</v>
      </c>
      <c r="AD3" s="35" t="s">
        <v>38</v>
      </c>
    </row>
    <row r="4" spans="2:33" s="39" customFormat="1" ht="18.75" customHeight="1" thickTop="1" x14ac:dyDescent="0.3">
      <c r="B4" s="158" t="s">
        <v>89</v>
      </c>
      <c r="C4" s="40"/>
      <c r="D4" s="36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8"/>
      <c r="Z4" s="41"/>
      <c r="AA4" s="41"/>
      <c r="AB4" s="41"/>
      <c r="AC4" s="41"/>
      <c r="AD4" s="42"/>
    </row>
    <row r="5" spans="2:33" s="39" customFormat="1" ht="18.75" customHeight="1" x14ac:dyDescent="0.3">
      <c r="B5" s="57" t="s">
        <v>87</v>
      </c>
      <c r="C5" s="159" t="s">
        <v>85</v>
      </c>
      <c r="D5" s="60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2"/>
      <c r="Z5" s="58">
        <f>SUM(Z6:Z10)</f>
        <v>19950.869527272727</v>
      </c>
      <c r="AA5" s="58">
        <f>SUM(AA6:AA10)</f>
        <v>55699</v>
      </c>
      <c r="AB5" s="58">
        <f>SUM(AB6:AB10)</f>
        <v>31168.4571</v>
      </c>
      <c r="AC5" s="58">
        <f>SUM(AC6:AC10)</f>
        <v>106818.32662727272</v>
      </c>
      <c r="AD5" s="59"/>
    </row>
    <row r="6" spans="2:33" ht="18.75" customHeight="1" x14ac:dyDescent="0.3">
      <c r="B6" s="157" t="s">
        <v>86</v>
      </c>
      <c r="C6" s="160" t="s">
        <v>85</v>
      </c>
      <c r="D6" s="151">
        <v>112684000</v>
      </c>
      <c r="E6" s="150"/>
      <c r="F6" s="150"/>
      <c r="G6" s="150"/>
      <c r="H6" s="150"/>
      <c r="I6" s="150" t="s">
        <v>40</v>
      </c>
      <c r="J6" s="150"/>
      <c r="K6" s="150">
        <v>2279</v>
      </c>
      <c r="L6" s="150"/>
      <c r="M6" s="150"/>
      <c r="N6" s="48" t="s">
        <v>41</v>
      </c>
      <c r="O6" s="150" t="s">
        <v>42</v>
      </c>
      <c r="P6" s="150"/>
      <c r="Q6" s="150"/>
      <c r="R6" s="48"/>
      <c r="S6" s="48"/>
      <c r="T6" s="48"/>
      <c r="U6" s="48"/>
      <c r="V6" s="48"/>
      <c r="W6" s="48"/>
      <c r="X6" s="48"/>
      <c r="Y6" s="32"/>
      <c r="Z6" s="30"/>
      <c r="AA6" s="30"/>
      <c r="AB6" s="30">
        <f>D6*K6*0.0000001</f>
        <v>25680.6836</v>
      </c>
      <c r="AC6" s="27">
        <f>SUM(Z6:AB6)</f>
        <v>25680.6836</v>
      </c>
      <c r="AD6" s="31"/>
    </row>
    <row r="7" spans="2:33" ht="18.75" customHeight="1" x14ac:dyDescent="0.3">
      <c r="B7" s="28" t="s">
        <v>88</v>
      </c>
      <c r="C7" s="160" t="s">
        <v>85</v>
      </c>
      <c r="D7" s="151">
        <v>7381000</v>
      </c>
      <c r="E7" s="150"/>
      <c r="F7" s="150"/>
      <c r="G7" s="150"/>
      <c r="H7" s="150"/>
      <c r="I7" s="150" t="s">
        <v>40</v>
      </c>
      <c r="J7" s="150"/>
      <c r="K7" s="150">
        <v>7435</v>
      </c>
      <c r="L7" s="150"/>
      <c r="M7" s="150"/>
      <c r="N7" s="48" t="s">
        <v>41</v>
      </c>
      <c r="O7" s="150" t="s">
        <v>42</v>
      </c>
      <c r="P7" s="150"/>
      <c r="Q7" s="150"/>
      <c r="R7" s="48"/>
      <c r="S7" s="48"/>
      <c r="T7" s="48"/>
      <c r="U7" s="48"/>
      <c r="V7" s="48"/>
      <c r="W7" s="48"/>
      <c r="X7" s="48"/>
      <c r="Y7" s="32"/>
      <c r="Z7" s="30"/>
      <c r="AA7" s="30"/>
      <c r="AB7" s="30">
        <f>D7*K7*0.0000001</f>
        <v>5487.7734999999993</v>
      </c>
      <c r="AC7" s="27">
        <f>SUM(Z7:AB7)</f>
        <v>5487.7734999999993</v>
      </c>
      <c r="AD7" s="31"/>
    </row>
    <row r="8" spans="2:33" ht="18.75" customHeight="1" x14ac:dyDescent="0.3">
      <c r="B8" s="28" t="s">
        <v>43</v>
      </c>
      <c r="C8" s="161" t="s">
        <v>44</v>
      </c>
      <c r="D8" s="149">
        <v>11.6</v>
      </c>
      <c r="E8" s="150"/>
      <c r="F8" s="150"/>
      <c r="G8" s="150"/>
      <c r="H8" s="48" t="s">
        <v>45</v>
      </c>
      <c r="I8" s="48" t="s">
        <v>41</v>
      </c>
      <c r="J8" s="150">
        <f>1525.72/1.1</f>
        <v>1387.0181818181818</v>
      </c>
      <c r="K8" s="150"/>
      <c r="L8" s="150"/>
      <c r="M8" s="150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32"/>
      <c r="Z8" s="30">
        <f>D8*J8</f>
        <v>16089.410909090908</v>
      </c>
      <c r="AA8" s="30"/>
      <c r="AB8" s="30"/>
      <c r="AC8" s="27">
        <f>SUM(Z8:AB8)</f>
        <v>16089.410909090908</v>
      </c>
      <c r="AD8" s="31" t="s">
        <v>39</v>
      </c>
    </row>
    <row r="9" spans="2:33" ht="18.75" customHeight="1" x14ac:dyDescent="0.3">
      <c r="B9" s="28" t="s">
        <v>46</v>
      </c>
      <c r="C9" s="161" t="s">
        <v>47</v>
      </c>
      <c r="D9" s="149">
        <v>24</v>
      </c>
      <c r="E9" s="150"/>
      <c r="F9" s="150"/>
      <c r="G9" s="150"/>
      <c r="H9" s="48" t="s">
        <v>48</v>
      </c>
      <c r="I9" s="48" t="s">
        <v>41</v>
      </c>
      <c r="J9" s="150">
        <f>Z8</f>
        <v>16089.410909090908</v>
      </c>
      <c r="K9" s="150"/>
      <c r="L9" s="150"/>
      <c r="M9" s="150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32"/>
      <c r="Z9" s="30">
        <f>D9%*J9</f>
        <v>3861.4586181818177</v>
      </c>
      <c r="AA9" s="30"/>
      <c r="AB9" s="30"/>
      <c r="AC9" s="27">
        <f>SUM(Z9:AB9)</f>
        <v>3861.4586181818177</v>
      </c>
      <c r="AD9" s="31" t="s">
        <v>39</v>
      </c>
    </row>
    <row r="10" spans="2:33" ht="18.75" customHeight="1" x14ac:dyDescent="0.3">
      <c r="B10" s="28" t="s">
        <v>49</v>
      </c>
      <c r="C10" s="29" t="s">
        <v>39</v>
      </c>
      <c r="D10" s="152">
        <v>1</v>
      </c>
      <c r="E10" s="150"/>
      <c r="F10" s="150"/>
      <c r="G10" s="48" t="s">
        <v>10</v>
      </c>
      <c r="H10" s="48" t="s">
        <v>41</v>
      </c>
      <c r="I10" s="150">
        <v>267360</v>
      </c>
      <c r="J10" s="150"/>
      <c r="K10" s="150"/>
      <c r="L10" s="150"/>
      <c r="M10" s="48" t="s">
        <v>41</v>
      </c>
      <c r="N10" s="150" t="s">
        <v>50</v>
      </c>
      <c r="O10" s="150"/>
      <c r="P10" s="150"/>
      <c r="Q10" s="150"/>
      <c r="R10" s="150"/>
      <c r="S10" s="150"/>
      <c r="T10" s="150"/>
      <c r="U10" s="150"/>
      <c r="V10" s="150"/>
      <c r="W10" s="48"/>
      <c r="X10" s="48"/>
      <c r="Y10" s="32"/>
      <c r="Z10" s="30"/>
      <c r="AA10" s="30">
        <f>TRUNC(D10*I10*0.20833,0)</f>
        <v>55699</v>
      </c>
      <c r="AB10" s="30"/>
      <c r="AC10" s="27">
        <f>SUM(Z10:AB10)</f>
        <v>55699</v>
      </c>
      <c r="AD10" s="31" t="s">
        <v>39</v>
      </c>
    </row>
    <row r="11" spans="2:33" ht="18.75" customHeight="1" thickBot="1" x14ac:dyDescent="0.35">
      <c r="B11" s="28"/>
      <c r="C11" s="29"/>
      <c r="D11" s="64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32"/>
      <c r="Z11" s="30"/>
      <c r="AA11" s="30"/>
      <c r="AB11" s="30"/>
      <c r="AC11" s="27"/>
      <c r="AD11" s="31"/>
    </row>
    <row r="12" spans="2:33" s="39" customFormat="1" ht="18.75" customHeight="1" thickTop="1" x14ac:dyDescent="0.3">
      <c r="B12" s="158" t="s">
        <v>90</v>
      </c>
      <c r="C12" s="40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8"/>
      <c r="Z12" s="41"/>
      <c r="AA12" s="41"/>
      <c r="AB12" s="41"/>
      <c r="AC12" s="41"/>
      <c r="AD12" s="42"/>
    </row>
    <row r="13" spans="2:33" s="39" customFormat="1" ht="18.75" customHeight="1" x14ac:dyDescent="0.3">
      <c r="B13" s="57" t="s">
        <v>82</v>
      </c>
      <c r="C13" s="159" t="s">
        <v>91</v>
      </c>
      <c r="D13" s="60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2"/>
      <c r="Z13" s="58">
        <f>SUM(Z14:Z17)</f>
        <v>5159.707636363637</v>
      </c>
      <c r="AA13" s="58">
        <f>SUM(AA14:AA17)</f>
        <v>47230</v>
      </c>
      <c r="AB13" s="58">
        <f>SUM(AB14:AB17)</f>
        <v>16247.372399999998</v>
      </c>
      <c r="AC13" s="58">
        <f>SUM(AC14:AC17)</f>
        <v>68637.080036363637</v>
      </c>
      <c r="AD13" s="59"/>
    </row>
    <row r="14" spans="2:33" ht="18.75" customHeight="1" x14ac:dyDescent="0.3">
      <c r="B14" s="157" t="s">
        <v>92</v>
      </c>
      <c r="C14" s="159"/>
      <c r="D14" s="151">
        <v>62538000</v>
      </c>
      <c r="E14" s="150"/>
      <c r="F14" s="150"/>
      <c r="G14" s="150"/>
      <c r="H14" s="150"/>
      <c r="I14" s="150" t="s">
        <v>40</v>
      </c>
      <c r="J14" s="150"/>
      <c r="K14" s="150">
        <v>2598</v>
      </c>
      <c r="L14" s="150"/>
      <c r="M14" s="150"/>
      <c r="N14" s="48" t="s">
        <v>41</v>
      </c>
      <c r="O14" s="150" t="s">
        <v>42</v>
      </c>
      <c r="P14" s="150"/>
      <c r="Q14" s="150"/>
      <c r="R14" s="48"/>
      <c r="S14" s="48"/>
      <c r="T14" s="48"/>
      <c r="U14" s="48"/>
      <c r="V14" s="48"/>
      <c r="W14" s="48"/>
      <c r="X14" s="48"/>
      <c r="Y14" s="32"/>
      <c r="Z14" s="30"/>
      <c r="AA14" s="30"/>
      <c r="AB14" s="30">
        <f>D14*K14*0.0000001</f>
        <v>16247.372399999998</v>
      </c>
      <c r="AC14" s="27">
        <f>SUM(Z14:AB14)</f>
        <v>16247.372399999998</v>
      </c>
      <c r="AD14" s="31"/>
    </row>
    <row r="15" spans="2:33" ht="18.75" customHeight="1" x14ac:dyDescent="0.3">
      <c r="B15" s="28" t="s">
        <v>43</v>
      </c>
      <c r="C15" s="161" t="s">
        <v>44</v>
      </c>
      <c r="D15" s="149">
        <v>3.1</v>
      </c>
      <c r="E15" s="150"/>
      <c r="F15" s="150"/>
      <c r="G15" s="150"/>
      <c r="H15" s="48" t="s">
        <v>45</v>
      </c>
      <c r="I15" s="48" t="s">
        <v>41</v>
      </c>
      <c r="J15" s="150">
        <f>1525.72/1.1</f>
        <v>1387.0181818181818</v>
      </c>
      <c r="K15" s="150"/>
      <c r="L15" s="150"/>
      <c r="M15" s="150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32"/>
      <c r="Z15" s="30">
        <f>D15*J15</f>
        <v>4299.7563636363639</v>
      </c>
      <c r="AA15" s="30"/>
      <c r="AB15" s="30"/>
      <c r="AC15" s="27">
        <f>SUM(Z15:AB15)</f>
        <v>4299.7563636363639</v>
      </c>
      <c r="AD15" s="31" t="s">
        <v>39</v>
      </c>
    </row>
    <row r="16" spans="2:33" ht="18.75" customHeight="1" x14ac:dyDescent="0.3">
      <c r="B16" s="28" t="s">
        <v>46</v>
      </c>
      <c r="C16" s="161" t="s">
        <v>47</v>
      </c>
      <c r="D16" s="149">
        <v>20</v>
      </c>
      <c r="E16" s="150"/>
      <c r="F16" s="150"/>
      <c r="G16" s="150"/>
      <c r="H16" s="48" t="s">
        <v>48</v>
      </c>
      <c r="I16" s="48" t="s">
        <v>41</v>
      </c>
      <c r="J16" s="150">
        <f>Z15</f>
        <v>4299.7563636363639</v>
      </c>
      <c r="K16" s="150"/>
      <c r="L16" s="150"/>
      <c r="M16" s="150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32"/>
      <c r="Z16" s="30">
        <f>D16%*J16</f>
        <v>859.95127272727279</v>
      </c>
      <c r="AA16" s="30"/>
      <c r="AB16" s="30"/>
      <c r="AC16" s="27">
        <f>SUM(Z16:AB16)</f>
        <v>859.95127272727279</v>
      </c>
      <c r="AD16" s="31" t="s">
        <v>39</v>
      </c>
      <c r="AE16" s="1" t="s">
        <v>103</v>
      </c>
      <c r="AF16" s="1">
        <v>48</v>
      </c>
      <c r="AG16" s="1" t="s">
        <v>79</v>
      </c>
    </row>
    <row r="17" spans="2:32" ht="18.75" customHeight="1" x14ac:dyDescent="0.3">
      <c r="B17" s="28" t="s">
        <v>93</v>
      </c>
      <c r="C17" s="161" t="s">
        <v>39</v>
      </c>
      <c r="D17" s="152">
        <v>1</v>
      </c>
      <c r="E17" s="150"/>
      <c r="F17" s="150"/>
      <c r="G17" s="48" t="s">
        <v>10</v>
      </c>
      <c r="H17" s="48" t="s">
        <v>41</v>
      </c>
      <c r="I17" s="150">
        <v>226709</v>
      </c>
      <c r="J17" s="150"/>
      <c r="K17" s="150"/>
      <c r="L17" s="150"/>
      <c r="M17" s="48" t="s">
        <v>41</v>
      </c>
      <c r="N17" s="150" t="s">
        <v>50</v>
      </c>
      <c r="O17" s="150"/>
      <c r="P17" s="150"/>
      <c r="Q17" s="150"/>
      <c r="R17" s="150"/>
      <c r="S17" s="150"/>
      <c r="T17" s="150"/>
      <c r="U17" s="150"/>
      <c r="V17" s="150"/>
      <c r="W17" s="48"/>
      <c r="X17" s="48"/>
      <c r="Y17" s="32"/>
      <c r="Z17" s="30"/>
      <c r="AA17" s="30">
        <f>TRUNC(D17*I17*0.20833,0)</f>
        <v>47230</v>
      </c>
      <c r="AB17" s="30"/>
      <c r="AC17" s="27">
        <f>SUM(Z17:AB17)</f>
        <v>47230</v>
      </c>
      <c r="AD17" s="31" t="s">
        <v>39</v>
      </c>
      <c r="AF17" s="1">
        <f>AF16/8</f>
        <v>6</v>
      </c>
    </row>
    <row r="18" spans="2:32" ht="18.75" customHeight="1" thickBot="1" x14ac:dyDescent="0.35">
      <c r="B18" s="28"/>
      <c r="C18" s="29"/>
      <c r="D18" s="64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32"/>
      <c r="Z18" s="30"/>
      <c r="AA18" s="30"/>
      <c r="AB18" s="30"/>
      <c r="AC18" s="27"/>
      <c r="AD18" s="31"/>
      <c r="AF18" s="1">
        <f>1/48</f>
        <v>2.0833333333333332E-2</v>
      </c>
    </row>
    <row r="19" spans="2:32" s="39" customFormat="1" ht="18.75" customHeight="1" thickTop="1" x14ac:dyDescent="0.3">
      <c r="B19" s="158" t="s">
        <v>99</v>
      </c>
      <c r="C19" s="40"/>
      <c r="D19" s="36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8"/>
      <c r="Z19" s="41"/>
      <c r="AA19" s="41"/>
      <c r="AB19" s="41"/>
      <c r="AC19" s="41"/>
      <c r="AD19" s="42"/>
      <c r="AF19" s="39">
        <f>AF18*6</f>
        <v>0.125</v>
      </c>
    </row>
    <row r="20" spans="2:32" s="39" customFormat="1" ht="18.75" customHeight="1" x14ac:dyDescent="0.3">
      <c r="B20" s="57" t="s">
        <v>100</v>
      </c>
      <c r="C20" s="159" t="s">
        <v>85</v>
      </c>
      <c r="D20" s="60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2"/>
      <c r="Z20" s="58">
        <f>SUM(Z22:Z25)</f>
        <v>19950.869527272727</v>
      </c>
      <c r="AA20" s="58">
        <f>SUM(AA22:AA25)</f>
        <v>55699</v>
      </c>
      <c r="AB20" s="58">
        <f>SUM(AB22:AB25)</f>
        <v>8829.4975999999988</v>
      </c>
      <c r="AC20" s="58">
        <f>SUM(AC22:AC25)</f>
        <v>84479.367127272722</v>
      </c>
      <c r="AD20" s="59"/>
    </row>
    <row r="21" spans="2:32" ht="18.75" customHeight="1" x14ac:dyDescent="0.3">
      <c r="B21" s="157" t="s">
        <v>101</v>
      </c>
      <c r="C21" s="160" t="s">
        <v>85</v>
      </c>
      <c r="D21" s="151">
        <v>112684000</v>
      </c>
      <c r="E21" s="150"/>
      <c r="F21" s="150"/>
      <c r="G21" s="150"/>
      <c r="H21" s="150"/>
      <c r="I21" s="150" t="s">
        <v>40</v>
      </c>
      <c r="J21" s="150"/>
      <c r="K21" s="150">
        <v>2279</v>
      </c>
      <c r="L21" s="150"/>
      <c r="M21" s="150"/>
      <c r="N21" s="48" t="s">
        <v>41</v>
      </c>
      <c r="O21" s="150" t="s">
        <v>42</v>
      </c>
      <c r="P21" s="150"/>
      <c r="Q21" s="150"/>
      <c r="R21" s="48"/>
      <c r="S21" s="48"/>
      <c r="T21" s="48"/>
      <c r="U21" s="48"/>
      <c r="V21" s="48"/>
      <c r="W21" s="48"/>
      <c r="X21" s="48"/>
      <c r="Y21" s="32"/>
      <c r="Z21" s="30"/>
      <c r="AA21" s="30"/>
      <c r="AB21" s="30">
        <f>D21*K21*0.0000001</f>
        <v>25680.6836</v>
      </c>
      <c r="AC21" s="27">
        <f>SUM(Z21:AB21)</f>
        <v>25680.6836</v>
      </c>
      <c r="AD21" s="31"/>
      <c r="AF21" s="39"/>
    </row>
    <row r="22" spans="2:32" ht="18.75" customHeight="1" x14ac:dyDescent="0.3">
      <c r="B22" s="157" t="s">
        <v>102</v>
      </c>
      <c r="C22" s="159"/>
      <c r="D22" s="151">
        <v>13376000</v>
      </c>
      <c r="E22" s="150"/>
      <c r="F22" s="150"/>
      <c r="G22" s="150"/>
      <c r="H22" s="150"/>
      <c r="I22" s="150" t="s">
        <v>40</v>
      </c>
      <c r="J22" s="150"/>
      <c r="K22" s="150">
        <v>6601</v>
      </c>
      <c r="L22" s="150"/>
      <c r="M22" s="150"/>
      <c r="N22" s="48" t="s">
        <v>41</v>
      </c>
      <c r="O22" s="150" t="s">
        <v>42</v>
      </c>
      <c r="P22" s="150"/>
      <c r="Q22" s="150"/>
      <c r="R22" s="48"/>
      <c r="S22" s="48"/>
      <c r="T22" s="48"/>
      <c r="U22" s="48"/>
      <c r="V22" s="48"/>
      <c r="W22" s="48"/>
      <c r="X22" s="48"/>
      <c r="Y22" s="32"/>
      <c r="Z22" s="30"/>
      <c r="AA22" s="30"/>
      <c r="AB22" s="30">
        <f>D22*K22*0.0000001</f>
        <v>8829.4975999999988</v>
      </c>
      <c r="AC22" s="27">
        <f>SUM(Z22:AB22)</f>
        <v>8829.4975999999988</v>
      </c>
      <c r="AD22" s="31"/>
      <c r="AF22" s="1">
        <f>AF19*8</f>
        <v>1</v>
      </c>
    </row>
    <row r="23" spans="2:32" ht="18.75" customHeight="1" x14ac:dyDescent="0.3">
      <c r="B23" s="28" t="s">
        <v>43</v>
      </c>
      <c r="C23" s="161" t="s">
        <v>44</v>
      </c>
      <c r="D23" s="149">
        <v>11.6</v>
      </c>
      <c r="E23" s="150"/>
      <c r="F23" s="150"/>
      <c r="G23" s="150"/>
      <c r="H23" s="48" t="s">
        <v>45</v>
      </c>
      <c r="I23" s="48" t="s">
        <v>41</v>
      </c>
      <c r="J23" s="150">
        <f>1525.72/1.1</f>
        <v>1387.0181818181818</v>
      </c>
      <c r="K23" s="150"/>
      <c r="L23" s="150"/>
      <c r="M23" s="150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32"/>
      <c r="Z23" s="30">
        <f>D23*J23</f>
        <v>16089.410909090908</v>
      </c>
      <c r="AA23" s="30"/>
      <c r="AB23" s="30"/>
      <c r="AC23" s="27">
        <f>SUM(Z23:AB23)</f>
        <v>16089.410909090908</v>
      </c>
      <c r="AD23" s="31" t="s">
        <v>39</v>
      </c>
    </row>
    <row r="24" spans="2:32" ht="18.75" customHeight="1" x14ac:dyDescent="0.3">
      <c r="B24" s="28" t="s">
        <v>46</v>
      </c>
      <c r="C24" s="161" t="s">
        <v>47</v>
      </c>
      <c r="D24" s="149">
        <v>24</v>
      </c>
      <c r="E24" s="150"/>
      <c r="F24" s="150"/>
      <c r="G24" s="150"/>
      <c r="H24" s="48" t="s">
        <v>48</v>
      </c>
      <c r="I24" s="48" t="s">
        <v>41</v>
      </c>
      <c r="J24" s="150">
        <f>Z23</f>
        <v>16089.410909090908</v>
      </c>
      <c r="K24" s="150"/>
      <c r="L24" s="150"/>
      <c r="M24" s="150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32"/>
      <c r="Z24" s="30">
        <f>D24%*J24</f>
        <v>3861.4586181818177</v>
      </c>
      <c r="AA24" s="30"/>
      <c r="AB24" s="30"/>
      <c r="AC24" s="27">
        <f>SUM(Z24:AB24)</f>
        <v>3861.4586181818177</v>
      </c>
      <c r="AD24" s="31" t="s">
        <v>39</v>
      </c>
    </row>
    <row r="25" spans="2:32" ht="18.75" customHeight="1" x14ac:dyDescent="0.3">
      <c r="B25" s="28" t="s">
        <v>49</v>
      </c>
      <c r="C25" s="29" t="s">
        <v>39</v>
      </c>
      <c r="D25" s="152">
        <v>1</v>
      </c>
      <c r="E25" s="150"/>
      <c r="F25" s="150"/>
      <c r="G25" s="48" t="s">
        <v>10</v>
      </c>
      <c r="H25" s="48" t="s">
        <v>41</v>
      </c>
      <c r="I25" s="150">
        <v>267360</v>
      </c>
      <c r="J25" s="150"/>
      <c r="K25" s="150"/>
      <c r="L25" s="150"/>
      <c r="M25" s="48" t="s">
        <v>41</v>
      </c>
      <c r="N25" s="150" t="s">
        <v>50</v>
      </c>
      <c r="O25" s="150"/>
      <c r="P25" s="150"/>
      <c r="Q25" s="150"/>
      <c r="R25" s="150"/>
      <c r="S25" s="150"/>
      <c r="T25" s="150"/>
      <c r="U25" s="150"/>
      <c r="V25" s="150"/>
      <c r="W25" s="48"/>
      <c r="X25" s="48"/>
      <c r="Y25" s="32"/>
      <c r="Z25" s="30"/>
      <c r="AA25" s="30">
        <f>TRUNC(D25*I25*0.20833,0)</f>
        <v>55699</v>
      </c>
      <c r="AB25" s="30"/>
      <c r="AC25" s="27">
        <f>SUM(Z25:AB25)</f>
        <v>55699</v>
      </c>
      <c r="AD25" s="31" t="s">
        <v>39</v>
      </c>
    </row>
    <row r="26" spans="2:32" ht="18.75" customHeight="1" x14ac:dyDescent="0.3">
      <c r="B26" s="28"/>
      <c r="C26" s="29"/>
      <c r="D26" s="149"/>
      <c r="E26" s="150"/>
      <c r="F26" s="150"/>
      <c r="G26" s="150"/>
      <c r="H26" s="48"/>
      <c r="I26" s="48"/>
      <c r="J26" s="150"/>
      <c r="K26" s="150"/>
      <c r="L26" s="150"/>
      <c r="M26" s="150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32"/>
      <c r="Z26" s="30"/>
      <c r="AA26" s="30"/>
      <c r="AB26" s="30"/>
      <c r="AC26" s="27"/>
      <c r="AD26" s="31"/>
    </row>
    <row r="27" spans="2:32" ht="18.75" customHeight="1" x14ac:dyDescent="0.3">
      <c r="B27" s="53"/>
      <c r="C27" s="53"/>
      <c r="D27" s="5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4"/>
      <c r="AA27" s="54"/>
      <c r="AB27" s="54"/>
      <c r="AC27" s="56"/>
      <c r="AD27" s="53"/>
    </row>
    <row r="28" spans="2:32" ht="18.75" customHeight="1" x14ac:dyDescent="0.3">
      <c r="B28" s="53"/>
      <c r="C28" s="53"/>
      <c r="D28" s="54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4"/>
      <c r="AA28" s="54"/>
      <c r="AB28" s="54"/>
      <c r="AC28" s="56"/>
      <c r="AD28" s="53"/>
    </row>
    <row r="29" spans="2:32" ht="18.75" customHeight="1" x14ac:dyDescent="0.3">
      <c r="B29" s="53"/>
      <c r="C29" s="53"/>
      <c r="D29" s="54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4"/>
      <c r="AA29" s="54"/>
      <c r="AB29" s="54"/>
      <c r="AC29" s="56"/>
      <c r="AD29" s="53"/>
    </row>
    <row r="30" spans="2:32" ht="18.75" customHeight="1" x14ac:dyDescent="0.3">
      <c r="B30" s="53"/>
      <c r="C30" s="53"/>
      <c r="D30" s="54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4"/>
      <c r="AA30" s="54"/>
      <c r="AB30" s="54"/>
      <c r="AC30" s="56"/>
      <c r="AD30" s="53"/>
    </row>
    <row r="31" spans="2:32" ht="18.75" customHeight="1" x14ac:dyDescent="0.3">
      <c r="B31" s="53"/>
      <c r="C31" s="53"/>
      <c r="D31" s="54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4"/>
      <c r="AA31" s="54"/>
      <c r="AB31" s="54"/>
      <c r="AC31" s="56"/>
      <c r="AD31" s="53"/>
    </row>
    <row r="32" spans="2:32" ht="18.75" customHeight="1" x14ac:dyDescent="0.3">
      <c r="B32" s="53"/>
      <c r="C32" s="53"/>
      <c r="D32" s="54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4"/>
      <c r="AA32" s="54"/>
      <c r="AB32" s="54"/>
      <c r="AC32" s="56"/>
      <c r="AD32" s="53"/>
    </row>
    <row r="33" spans="2:30" ht="18.75" customHeight="1" x14ac:dyDescent="0.3">
      <c r="B33" s="53"/>
      <c r="C33" s="53"/>
      <c r="D33" s="54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4"/>
      <c r="AA33" s="54"/>
      <c r="AB33" s="54"/>
      <c r="AC33" s="56"/>
      <c r="AD33" s="53"/>
    </row>
    <row r="34" spans="2:30" ht="18.75" customHeight="1" x14ac:dyDescent="0.3">
      <c r="B34" s="53"/>
      <c r="C34" s="53"/>
      <c r="D34" s="54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4"/>
      <c r="AA34" s="54"/>
      <c r="AB34" s="54"/>
      <c r="AC34" s="56"/>
      <c r="AD34" s="53"/>
    </row>
    <row r="35" spans="2:30" ht="18.75" customHeight="1" x14ac:dyDescent="0.3">
      <c r="B35" s="53"/>
      <c r="C35" s="53"/>
      <c r="D35" s="54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4"/>
      <c r="AA35" s="54"/>
      <c r="AB35" s="54"/>
      <c r="AC35" s="56"/>
      <c r="AD35" s="53"/>
    </row>
  </sheetData>
  <mergeCells count="45">
    <mergeCell ref="D23:G23"/>
    <mergeCell ref="J23:M23"/>
    <mergeCell ref="D24:G24"/>
    <mergeCell ref="J24:M24"/>
    <mergeCell ref="D25:F25"/>
    <mergeCell ref="I25:L25"/>
    <mergeCell ref="N17:V17"/>
    <mergeCell ref="D22:H22"/>
    <mergeCell ref="I22:J22"/>
    <mergeCell ref="K22:M22"/>
    <mergeCell ref="O22:Q22"/>
    <mergeCell ref="D21:H21"/>
    <mergeCell ref="I21:J21"/>
    <mergeCell ref="K21:M21"/>
    <mergeCell ref="O21:Q21"/>
    <mergeCell ref="D15:G15"/>
    <mergeCell ref="J15:M15"/>
    <mergeCell ref="D16:G16"/>
    <mergeCell ref="J16:M16"/>
    <mergeCell ref="D17:F17"/>
    <mergeCell ref="I17:L17"/>
    <mergeCell ref="D14:H14"/>
    <mergeCell ref="I14:J14"/>
    <mergeCell ref="K14:M14"/>
    <mergeCell ref="O14:Q14"/>
    <mergeCell ref="B1:AD2"/>
    <mergeCell ref="D3:Y3"/>
    <mergeCell ref="D7:H7"/>
    <mergeCell ref="I7:J7"/>
    <mergeCell ref="K7:M7"/>
    <mergeCell ref="O7:Q7"/>
    <mergeCell ref="D6:H6"/>
    <mergeCell ref="I6:J6"/>
    <mergeCell ref="K6:M6"/>
    <mergeCell ref="O6:Q6"/>
    <mergeCell ref="N10:V10"/>
    <mergeCell ref="D8:G8"/>
    <mergeCell ref="J8:M8"/>
    <mergeCell ref="D9:G9"/>
    <mergeCell ref="J9:M9"/>
    <mergeCell ref="D10:F10"/>
    <mergeCell ref="I10:L10"/>
    <mergeCell ref="N25:V25"/>
    <mergeCell ref="D26:G26"/>
    <mergeCell ref="J26:M2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4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3</vt:i4>
      </vt:variant>
    </vt:vector>
  </HeadingPairs>
  <TitlesOfParts>
    <vt:vector size="8" baseType="lpstr">
      <vt:lpstr>설계내역서</vt:lpstr>
      <vt:lpstr>산출근거</vt:lpstr>
      <vt:lpstr>일위대가목록</vt:lpstr>
      <vt:lpstr>일위대가표</vt:lpstr>
      <vt:lpstr>기계경비</vt:lpstr>
      <vt:lpstr>기계경비!Print_Area</vt:lpstr>
      <vt:lpstr>산출근거!Print_Area</vt:lpstr>
      <vt:lpstr>일위대가표!Print_Area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2024-04-06T10:03:25Z</cp:lastPrinted>
  <dcterms:created xsi:type="dcterms:W3CDTF">2024-03-28T03:31:31Z</dcterms:created>
  <dcterms:modified xsi:type="dcterms:W3CDTF">2024-04-06T22:04:36Z</dcterms:modified>
</cp:coreProperties>
</file>